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3" activeTab="3"/>
  </bookViews>
  <sheets>
    <sheet name="No.Miembros" sheetId="1" state="hidden" r:id="rId1"/>
    <sheet name="nueva vital" sheetId="2" state="hidden" r:id="rId2"/>
    <sheet name="PRECIOS" sheetId="3" state="hidden" r:id="rId3"/>
    <sheet name="NACIONAL" sheetId="4" r:id="rId4"/>
  </sheets>
  <definedNames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<sst xmlns="http://schemas.openxmlformats.org/spreadsheetml/2006/main" count="739" uniqueCount="318">
  <si>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</si>
  <si>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</si>
  <si>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</si>
  <si>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</si>
  <si>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</si>
  <si>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</si>
  <si>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</si>
  <si>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</si>
  <si>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</si>
  <si>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</si>
  <si>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</si>
  <si>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</si>
  <si>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</si>
  <si>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</si>
  <si>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</si>
  <si>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</si>
  <si>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</si>
  <si>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</si>
  <si>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</si>
  <si>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</si>
  <si>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</si>
  <si>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</si>
  <si>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</si>
  <si>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</si>
  <si>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</si>
  <si>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</si>
  <si>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</si>
  <si>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</si>
  <si>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</si>
  <si>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</si>
  <si>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</si>
  <si>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</si>
  <si>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</si>
  <si>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</si>
  <si>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</si>
  <si>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</si>
  <si>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</si>
  <si>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</si>
  <si>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</si>
  <si>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</si>
  <si>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</si>
  <si>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</si>
  <si>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</si>
  <si>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</si>
  <si>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</si>
  <si>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</si>
  <si>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</si>
  <si>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</si>
  <si>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</si>
  <si>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</si>
  <si>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</si>
  <si>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</si>
  <si>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</si>
  <si>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</si>
  <si>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</si>
  <si>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</si>
  <si>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</si>
  <si>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</si>
  <si>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</si>
  <si>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</si>
  <si>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</si>
  <si>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</si>
  <si>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</si>
  <si>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</si>
  <si>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</si>
  <si>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</si>
  <si>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</si>
  <si>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</si>
  <si>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</si>
  <si>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</si>
  <si>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</si>
  <si>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</si>
  <si>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</si>
  <si>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</si>
  <si>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</si>
  <si>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</si>
  <si>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</si>
  <si>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</si>
  <si>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</si>
  <si>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</si>
  <si>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</si>
  <si>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</si>
  <si>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</si>
  <si>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</si>
  <si>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</si>
  <si>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</si>
  <si>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</si>
  <si>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</si>
  <si>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</si>
  <si>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</si>
  <si>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</si>
  <si>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</si>
  <si>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</si>
  <si>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</si>
  <si>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</si>
  <si>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</si>
  <si>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</si>
  <si>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</si>
  <si>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</si>
  <si>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</si>
  <si>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</si>
  <si>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</si>
  <si>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</si>
  <si>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</si>
  <si>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</si>
  <si>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</si>
  <si>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</si>
  <si>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</si>
  <si>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</si>
  <si>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</si>
  <si>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</si>
  <si>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</si>
  <si>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</si>
  <si>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</si>
  <si>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</si>
  <si>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</si>
  <si>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</si>
  <si>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</si>
  <si>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</si>
  <si>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</si>
  <si>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</si>
  <si>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</si>
  <si>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</si>
  <si>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</si>
  <si>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</si>
  <si>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</si>
  <si>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</si>
  <si>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</si>
  <si>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</si>
  <si>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</si>
  <si>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</si>
  <si>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</si>
  <si>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</si>
  <si>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</si>
  <si>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</si>
  <si>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</si>
  <si>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</si>
  <si>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</si>
  <si>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</si>
  <si>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</si>
  <si>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</si>
  <si>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</si>
  <si>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</si>
  <si>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</si>
  <si>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</si>
  <si>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</si>
  <si>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</si>
  <si>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</si>
  <si>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</si>
  <si>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</si>
  <si>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</si>
  <si>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</si>
  <si>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</si>
  <si>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</si>
  <si>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</si>
  <si>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</si>
  <si>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</si>
  <si>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</si>
  <si>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</si>
  <si>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</si>
  <si>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</si>
  <si>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</si>
  <si>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</si>
  <si>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</si>
  <si>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</si>
  <si>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</si>
  <si>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</si>
  <si>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</si>
  <si>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</si>
  <si>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</si>
  <si>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</si>
  <si>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</si>
  <si>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</si>
  <si>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</si>
  <si>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</si>
  <si>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</si>
  <si>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</si>
  <si>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</si>
  <si>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</si>
  <si>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</si>
  <si>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</si>
  <si>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</si>
  <si>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</si>
  <si>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</si>
  <si>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</si>
  <si>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</si>
  <si>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</si>
  <si>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</si>
  <si>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</si>
  <si>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</si>
  <si>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</si>
  <si>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</si>
  <si>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</si>
  <si>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</si>
  <si>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</si>
  <si>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</si>
  <si>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</si>
  <si>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</si>
  <si>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</si>
  <si>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</si>
  <si>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</si>
  <si>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</si>
  <si>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</si>
  <si>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</si>
  <si>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</si>
  <si>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</si>
  <si>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</si>
  <si>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</si>
  <si>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</si>
  <si>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</si>
  <si>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</si>
  <si>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</si>
  <si>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</si>
  <si>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</si>
  <si>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</si>
  <si>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</si>
  <si>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AZUCAR, SAL Y CONDIMENTOS</t>
  </si>
  <si>
    <t>SERVICIO DE LIMPIEZA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</si>
  <si>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</si>
  <si>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</si>
  <si>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</si>
  <si>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</si>
  <si>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</si>
  <si>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</si>
  <si>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</si>
  <si>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</si>
  <si>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</si>
  <si>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</si>
  <si>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</si>
  <si>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</si>
  <si>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</si>
  <si>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</si>
  <si>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</si>
  <si>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</si>
  <si>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</si>
  <si>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</si>
  <si>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</si>
  <si>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</si>
  <si>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</si>
  <si>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</si>
  <si>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</si>
  <si>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</si>
  <si>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</si>
  <si>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</si>
  <si>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</si>
  <si>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</si>
  <si>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</si>
  <si>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</si>
  <si>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</si>
  <si>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</si>
  <si>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</si>
  <si>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</si>
  <si>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</si>
  <si>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</si>
  <si>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</si>
  <si>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</si>
  <si>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</si>
  <si>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</si>
  <si>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</si>
  <si>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</si>
  <si>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</si>
  <si>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</si>
  <si>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</si>
  <si>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</si>
  <si>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</si>
  <si>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</si>
  <si>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</si>
  <si>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</si>
  <si>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</si>
  <si>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</si>
  <si>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</si>
  <si>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</si>
  <si>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</si>
  <si>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</si>
  <si>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</si>
  <si>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</si>
  <si>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</si>
  <si>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</si>
  <si>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</si>
  <si>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</si>
  <si>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</si>
  <si>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</si>
  <si>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</si>
  <si>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</si>
  <si>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</si>
  <si>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</si>
  <si>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</si>
  <si>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-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</si>
  <si>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</si>
  <si>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</si>
  <si>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</si>
  <si>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</si>
  <si>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</si>
  <si>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</si>
  <si>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</si>
  <si>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</si>
  <si>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</si>
  <si>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</si>
  <si>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</si>
  <si>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</si>
  <si>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</si>
  <si>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</si>
  <si>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</si>
  <si>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Jun.2000</t>
  </si>
  <si>
    <t>ene.2003</t>
  </si>
  <si>
    <t>CANASTA</t>
  </si>
  <si>
    <t>BÁSICA</t>
  </si>
  <si>
    <t>VITAL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</si>
  <si>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</si>
  <si>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</si>
  <si>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</si>
  <si>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</si>
  <si>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</si>
  <si>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</si>
  <si>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2007  = 100</t>
  </si>
  <si>
    <t>Restricción</t>
  </si>
  <si>
    <t>NOVIEMBRE 2007</t>
  </si>
  <si>
    <t>Oct.2007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</si>
</sst>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207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0" fillId="0" borderId="16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207" fontId="8" fillId="33" borderId="0" xfId="0" applyNumberFormat="1" applyFont="1" applyFill="1" applyAlignment="1" applyProtection="1">
      <alignment horizontal="right"/>
      <protection/>
    </xf>
    <xf numFmtId="0" fontId="8" fillId="0" borderId="17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5" xfId="0" applyFont="1" applyBorder="1" applyAlignment="1" applyProtection="1">
      <alignment horizontal="centerContinuous"/>
      <protection/>
    </xf>
    <xf numFmtId="207" fontId="0" fillId="0" borderId="0" xfId="0" applyNumberForma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203" fontId="1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8" fillId="33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8" fillId="0" borderId="16" xfId="0" applyFont="1" applyBorder="1" applyAlignment="1">
      <alignment horizontal="centerContinuous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justify"/>
      <protection/>
    </xf>
    <xf numFmtId="0" fontId="15" fillId="33" borderId="10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justify"/>
    </xf>
    <xf numFmtId="0" fontId="15" fillId="33" borderId="13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97" fontId="8" fillId="33" borderId="15" xfId="0" applyNumberFormat="1" applyFont="1" applyFill="1" applyBorder="1" applyAlignment="1" applyProtection="1">
      <alignment horizontal="center" vertical="justify"/>
      <protection/>
    </xf>
    <xf numFmtId="0" fontId="15" fillId="33" borderId="15" xfId="0" applyFont="1" applyFill="1" applyBorder="1" applyAlignment="1">
      <alignment horizontal="center" vertical="justify"/>
    </xf>
    <xf numFmtId="0" fontId="15" fillId="33" borderId="15" xfId="0" applyFont="1" applyFill="1" applyBorder="1" applyAlignment="1">
      <alignment horizontal="center"/>
    </xf>
    <xf numFmtId="197" fontId="7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6" fontId="5" fillId="33" borderId="11" xfId="0" applyNumberFormat="1" applyFont="1" applyFill="1" applyBorder="1" applyAlignment="1" applyProtection="1">
      <alignment/>
      <protection/>
    </xf>
    <xf numFmtId="196" fontId="5" fillId="33" borderId="11" xfId="0" applyNumberFormat="1" applyFont="1" applyFill="1" applyBorder="1" applyAlignment="1" applyProtection="1">
      <alignment horizontal="center"/>
      <protection/>
    </xf>
    <xf numFmtId="17" fontId="9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197" fontId="0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198" fontId="0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202" fontId="0" fillId="33" borderId="16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>
      <alignment/>
    </xf>
    <xf numFmtId="201" fontId="0" fillId="33" borderId="16" xfId="0" applyNumberFormat="1" applyFill="1" applyBorder="1" applyAlignment="1">
      <alignment/>
    </xf>
    <xf numFmtId="39" fontId="0" fillId="33" borderId="20" xfId="0" applyNumberFormat="1" applyFill="1" applyBorder="1" applyAlignment="1">
      <alignment/>
    </xf>
    <xf numFmtId="0" fontId="5" fillId="34" borderId="11" xfId="0" applyFont="1" applyFill="1" applyBorder="1" applyAlignment="1">
      <alignment/>
    </xf>
    <xf numFmtId="197" fontId="0" fillId="34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9" fillId="33" borderId="11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/>
      <protection/>
    </xf>
    <xf numFmtId="198" fontId="11" fillId="0" borderId="0" xfId="0" applyNumberFormat="1" applyFont="1" applyAlignment="1" applyProtection="1">
      <alignment/>
      <protection/>
    </xf>
    <xf numFmtId="198" fontId="11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 applyProtection="1">
      <alignment/>
      <protection/>
    </xf>
    <xf numFmtId="198" fontId="1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98" fontId="21" fillId="0" borderId="0" xfId="0" applyNumberFormat="1" applyFont="1" applyAlignment="1" applyProtection="1">
      <alignment/>
      <protection locked="0"/>
    </xf>
    <xf numFmtId="39" fontId="0" fillId="34" borderId="0" xfId="0" applyNumberFormat="1" applyFont="1" applyFill="1" applyAlignment="1" applyProtection="1">
      <alignment/>
      <protection/>
    </xf>
    <xf numFmtId="208" fontId="4" fillId="35" borderId="0" xfId="0" applyNumberFormat="1" applyFont="1" applyFill="1" applyAlignment="1" applyProtection="1">
      <alignment/>
      <protection locked="0"/>
    </xf>
    <xf numFmtId="208" fontId="1" fillId="35" borderId="0" xfId="0" applyNumberFormat="1" applyFont="1" applyFill="1" applyBorder="1" applyAlignment="1" applyProtection="1">
      <alignment/>
      <protection/>
    </xf>
    <xf numFmtId="208" fontId="0" fillId="35" borderId="0" xfId="0" applyNumberFormat="1" applyFont="1" applyFill="1" applyAlignment="1" applyProtection="1">
      <alignment/>
      <protection/>
    </xf>
    <xf numFmtId="208" fontId="18" fillId="33" borderId="16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 locked="0"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 locked="0"/>
    </xf>
    <xf numFmtId="197" fontId="23" fillId="33" borderId="0" xfId="0" applyNumberFormat="1" applyFont="1" applyFill="1" applyAlignment="1" applyProtection="1">
      <alignment/>
      <protection locked="0"/>
    </xf>
    <xf numFmtId="198" fontId="23" fillId="33" borderId="0" xfId="0" applyNumberFormat="1" applyFont="1" applyFill="1" applyAlignment="1" applyProtection="1">
      <alignment/>
      <protection/>
    </xf>
    <xf numFmtId="197" fontId="23" fillId="33" borderId="0" xfId="0" applyNumberFormat="1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 locked="0"/>
    </xf>
    <xf numFmtId="0" fontId="0" fillId="0" borderId="20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4" fillId="0" borderId="0" xfId="0" applyNumberFormat="1" applyFont="1" applyAlignment="1" applyProtection="1">
      <alignment/>
      <protection locked="0"/>
    </xf>
    <xf numFmtId="0" fontId="20" fillId="36" borderId="10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 vertical="justify"/>
    </xf>
    <xf numFmtId="198" fontId="23" fillId="0" borderId="0" xfId="0" applyNumberFormat="1" applyFont="1" applyFill="1" applyAlignment="1" applyProtection="1">
      <alignment/>
      <protection locked="0"/>
    </xf>
    <xf numFmtId="198" fontId="23" fillId="0" borderId="0" xfId="0" applyNumberFormat="1" applyFont="1" applyFill="1" applyAlignment="1" applyProtection="1">
      <alignment/>
      <protection/>
    </xf>
    <xf numFmtId="198" fontId="1" fillId="36" borderId="0" xfId="0" applyNumberFormat="1" applyFont="1" applyFill="1" applyAlignment="1">
      <alignment/>
    </xf>
    <xf numFmtId="198" fontId="7" fillId="36" borderId="0" xfId="0" applyNumberFormat="1" applyFont="1" applyFill="1" applyAlignment="1" applyProtection="1">
      <alignment/>
      <protection/>
    </xf>
    <xf numFmtId="0" fontId="0" fillId="36" borderId="0" xfId="0" applyFill="1" applyAlignment="1">
      <alignment/>
    </xf>
    <xf numFmtId="198" fontId="22" fillId="36" borderId="0" xfId="0" applyNumberFormat="1" applyFont="1" applyFill="1" applyAlignment="1" applyProtection="1">
      <alignment/>
      <protection/>
    </xf>
    <xf numFmtId="198" fontId="23" fillId="36" borderId="0" xfId="0" applyNumberFormat="1" applyFont="1" applyFill="1" applyAlignment="1" applyProtection="1">
      <alignment/>
      <protection locked="0"/>
    </xf>
    <xf numFmtId="198" fontId="16" fillId="36" borderId="0" xfId="0" applyNumberFormat="1" applyFont="1" applyFill="1" applyAlignment="1" applyProtection="1">
      <alignment/>
      <protection locked="0"/>
    </xf>
    <xf numFmtId="198" fontId="7" fillId="36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>
      <alignment/>
    </xf>
    <xf numFmtId="199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99" fontId="0" fillId="34" borderId="0" xfId="0" applyNumberFormat="1" applyFon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198" fontId="0" fillId="3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33" borderId="0" xfId="0" applyNumberFormat="1" applyFont="1" applyFill="1" applyAlignment="1">
      <alignment/>
    </xf>
    <xf numFmtId="39" fontId="11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1" fillId="0" borderId="0" xfId="0" applyNumberFormat="1" applyFont="1" applyAlignment="1" applyProtection="1">
      <alignment horizontal="center"/>
      <protection/>
    </xf>
    <xf numFmtId="198" fontId="25" fillId="0" borderId="0" xfId="0" applyNumberFormat="1" applyFont="1" applyAlignment="1" applyProtection="1">
      <alignment/>
      <protection/>
    </xf>
    <xf numFmtId="17" fontId="20" fillId="36" borderId="13" xfId="0" applyNumberFormat="1" applyFont="1" applyFill="1" applyBorder="1" applyAlignment="1">
      <alignment horizontal="center"/>
    </xf>
    <xf numFmtId="198" fontId="24" fillId="0" borderId="0" xfId="0" applyNumberFormat="1" applyFont="1" applyFill="1" applyAlignment="1" applyProtection="1">
      <alignment/>
      <protection locked="0"/>
    </xf>
    <xf numFmtId="198" fontId="24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 vertical="justify"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98" fontId="23" fillId="0" borderId="0" xfId="0" applyNumberFormat="1" applyFont="1" applyAlignment="1" applyProtection="1">
      <alignment/>
      <protection locked="0"/>
    </xf>
    <xf numFmtId="198" fontId="7" fillId="36" borderId="0" xfId="0" applyNumberFormat="1" applyFont="1" applyFill="1" applyAlignment="1" applyProtection="1" quotePrefix="1">
      <alignment horizontal="right"/>
      <protection/>
    </xf>
    <xf numFmtId="0" fontId="7" fillId="36" borderId="0" xfId="0" applyFont="1" applyFill="1" applyAlignment="1">
      <alignment/>
    </xf>
    <xf numFmtId="0" fontId="7" fillId="36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198" fontId="1" fillId="33" borderId="0" xfId="0" applyNumberFormat="1" applyFont="1" applyFill="1" applyAlignment="1">
      <alignment/>
    </xf>
    <xf numFmtId="197" fontId="7" fillId="33" borderId="0" xfId="0" applyNumberFormat="1" applyFont="1" applyFill="1" applyAlignment="1" applyProtection="1">
      <alignment/>
      <protection/>
    </xf>
    <xf numFmtId="198" fontId="7" fillId="33" borderId="0" xfId="0" applyNumberFormat="1" applyFont="1" applyFill="1" applyAlignment="1" applyProtection="1">
      <alignment/>
      <protection/>
    </xf>
    <xf numFmtId="198" fontId="16" fillId="33" borderId="0" xfId="0" applyNumberFormat="1" applyFont="1" applyFill="1" applyAlignment="1" applyProtection="1">
      <alignment/>
      <protection/>
    </xf>
    <xf numFmtId="198" fontId="23" fillId="33" borderId="0" xfId="0" applyNumberFormat="1" applyFont="1" applyFill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07" fontId="7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200" fontId="0" fillId="37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4" fontId="8" fillId="0" borderId="0" xfId="0" applyNumberFormat="1" applyFont="1" applyFill="1" applyAlignment="1" applyProtection="1">
      <alignment horizontal="right"/>
      <protection/>
    </xf>
    <xf numFmtId="200" fontId="0" fillId="0" borderId="0" xfId="0" applyNumberFormat="1" applyAlignment="1">
      <alignment horizontal="right"/>
    </xf>
    <xf numFmtId="200" fontId="0" fillId="0" borderId="0" xfId="0" applyNumberFormat="1" applyAlignment="1" applyProtection="1">
      <alignment horizontal="right"/>
      <protection locked="0"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32" hidden="1" customWidth="1"/>
    <col min="10" max="10" width="3.421875" style="132" customWidth="1"/>
  </cols>
  <sheetData>
    <row r="1" spans="3:12" ht="12.75">
      <c r="C1" s="212"/>
      <c r="D1" s="193"/>
      <c r="E1" s="108"/>
      <c r="F1" s="108"/>
      <c r="G1" s="213" t="s">
        <v>305</v>
      </c>
      <c r="H1" s="194"/>
      <c r="I1" s="195"/>
      <c r="J1" s="196"/>
      <c r="K1" s="226" t="s">
        <v>305</v>
      </c>
      <c r="L1" s="227"/>
    </row>
    <row r="2" spans="2:12" ht="12.75">
      <c r="B2" s="211"/>
      <c r="C2" s="148"/>
      <c r="D2" s="221" t="s">
        <v>306</v>
      </c>
      <c r="E2" s="222"/>
      <c r="F2" s="222"/>
      <c r="G2" s="222"/>
      <c r="H2" s="223"/>
      <c r="I2" s="192" t="s">
        <v>292</v>
      </c>
      <c r="J2" s="197"/>
      <c r="K2" s="224" t="s">
        <v>307</v>
      </c>
      <c r="L2" s="225"/>
    </row>
    <row r="3" spans="1:12" ht="12.75">
      <c r="A3" s="82" t="s">
        <v>269</v>
      </c>
      <c r="B3" s="86" t="s">
        <v>0</v>
      </c>
      <c r="C3" s="83" t="s">
        <v>0</v>
      </c>
      <c r="D3" s="83"/>
      <c r="E3" s="83"/>
      <c r="F3" s="83"/>
      <c r="G3" s="83"/>
      <c r="H3" s="84" t="s">
        <v>270</v>
      </c>
      <c r="I3" s="186" t="s">
        <v>270</v>
      </c>
      <c r="J3" s="198"/>
      <c r="K3" s="189" t="s">
        <v>270</v>
      </c>
      <c r="L3" s="152" t="s">
        <v>270</v>
      </c>
    </row>
    <row r="4" spans="1:12" ht="12.75">
      <c r="A4" s="85" t="s">
        <v>271</v>
      </c>
      <c r="B4" s="86" t="s">
        <v>261</v>
      </c>
      <c r="C4" s="87" t="s">
        <v>272</v>
      </c>
      <c r="D4" s="87" t="s">
        <v>273</v>
      </c>
      <c r="E4" s="87" t="s">
        <v>273</v>
      </c>
      <c r="F4" s="87" t="s">
        <v>273</v>
      </c>
      <c r="G4" s="87" t="s">
        <v>273</v>
      </c>
      <c r="H4" s="88" t="s">
        <v>274</v>
      </c>
      <c r="I4" s="187" t="s">
        <v>291</v>
      </c>
      <c r="J4" s="199"/>
      <c r="K4" s="190" t="s">
        <v>303</v>
      </c>
      <c r="L4" s="183" t="s">
        <v>304</v>
      </c>
    </row>
    <row r="5" spans="1:12" ht="12.75">
      <c r="A5" s="89" t="s">
        <v>275</v>
      </c>
      <c r="B5" s="90" t="s">
        <v>276</v>
      </c>
      <c r="C5" s="91">
        <v>1</v>
      </c>
      <c r="D5" s="92" t="s">
        <v>277</v>
      </c>
      <c r="E5" s="92" t="s">
        <v>278</v>
      </c>
      <c r="F5" s="92" t="s">
        <v>279</v>
      </c>
      <c r="G5" s="92" t="s">
        <v>280</v>
      </c>
      <c r="H5" s="93" t="s">
        <v>281</v>
      </c>
      <c r="I5" s="188" t="s">
        <v>281</v>
      </c>
      <c r="J5" s="200"/>
      <c r="K5" s="191" t="s">
        <v>280</v>
      </c>
      <c r="L5" s="153" t="s">
        <v>280</v>
      </c>
    </row>
    <row r="6" spans="1:12" ht="12.75">
      <c r="A6" s="4"/>
      <c r="B6" s="3"/>
      <c r="C6" s="3"/>
      <c r="D6" s="3"/>
      <c r="E6" s="3"/>
      <c r="F6" s="3"/>
      <c r="G6" s="205"/>
      <c r="H6" s="3"/>
      <c r="I6"/>
      <c r="J6"/>
      <c r="K6" s="158"/>
      <c r="L6" s="158"/>
    </row>
    <row r="7" spans="1:12" ht="12.75">
      <c r="A7" s="46" t="s">
        <v>1</v>
      </c>
      <c r="B7" s="63"/>
      <c r="C7" s="94">
        <v>0.4582805578767501</v>
      </c>
      <c r="D7" s="94"/>
      <c r="E7" s="94"/>
      <c r="F7" s="94"/>
      <c r="G7" s="206">
        <f>SUM(G9:G111)</f>
        <v>336.38495478532826</v>
      </c>
      <c r="H7" s="149">
        <f>SUM(H9:H111)</f>
        <v>420.8468562070545</v>
      </c>
      <c r="I7" s="149">
        <f>SUM(I9:I111)</f>
        <v>277.61800133547433</v>
      </c>
      <c r="J7" s="149"/>
      <c r="K7" s="156">
        <f>SUM(K9:K111)</f>
        <v>317.5038262543186</v>
      </c>
      <c r="L7" s="156">
        <f>SUM(L9:L111)</f>
        <v>295.95113404812946</v>
      </c>
    </row>
    <row r="8" spans="1:12" ht="12.75">
      <c r="A8" s="46" t="s">
        <v>2</v>
      </c>
      <c r="B8" s="63"/>
      <c r="C8" s="94">
        <v>0.08419629092713042</v>
      </c>
      <c r="D8" s="94"/>
      <c r="E8" s="94"/>
      <c r="F8" s="94"/>
      <c r="G8" s="207"/>
      <c r="H8" s="63"/>
      <c r="I8"/>
      <c r="J8"/>
      <c r="K8" s="158"/>
      <c r="L8" s="158"/>
    </row>
    <row r="9" spans="1:12" ht="12.75">
      <c r="A9" s="46" t="s">
        <v>3</v>
      </c>
      <c r="B9" s="46" t="s">
        <v>114</v>
      </c>
      <c r="C9" s="94">
        <v>0.04059439146731342</v>
      </c>
      <c r="D9" s="95">
        <f>$H9/5</f>
        <v>4.9924250188627015</v>
      </c>
      <c r="E9" s="95">
        <f>$H9/5*2</f>
        <v>9.984850037725403</v>
      </c>
      <c r="F9" s="95">
        <f>$H9/5*3</f>
        <v>14.977275056588105</v>
      </c>
      <c r="G9" s="208">
        <f>$H9/5*4</f>
        <v>19.969700075450806</v>
      </c>
      <c r="H9" s="130">
        <v>24.962125094313507</v>
      </c>
      <c r="I9" s="95">
        <v>20.19370744801618</v>
      </c>
      <c r="J9" s="95"/>
      <c r="K9" s="157">
        <v>15.83</v>
      </c>
      <c r="L9" s="157">
        <v>13.944468452099873</v>
      </c>
    </row>
    <row r="10" spans="1:12" ht="12.75">
      <c r="A10" s="46" t="s">
        <v>4</v>
      </c>
      <c r="B10" s="46" t="s">
        <v>114</v>
      </c>
      <c r="C10" s="94">
        <v>0.010260558372836513</v>
      </c>
      <c r="D10" s="95">
        <f aca="true" t="shared" si="0" ref="D10:D68">$H10/5</f>
        <v>0.7994440007441116</v>
      </c>
      <c r="E10" s="95">
        <f aca="true" t="shared" si="1" ref="E10:E68">$H10/5*2</f>
        <v>1.5988880014882232</v>
      </c>
      <c r="F10" s="95">
        <f>$H10/5*3</f>
        <v>2.3983320022323347</v>
      </c>
      <c r="G10" s="208">
        <f aca="true" t="shared" si="2" ref="G10:G68">$H10/5*4</f>
        <v>3.1977760029764464</v>
      </c>
      <c r="H10" s="130">
        <v>3.997220003720558</v>
      </c>
      <c r="I10" s="95">
        <v>1.1041038201273634</v>
      </c>
      <c r="J10" s="95"/>
      <c r="K10" s="157">
        <v>2.8251797801586482</v>
      </c>
      <c r="L10" s="157">
        <v>2.488669002901625</v>
      </c>
    </row>
    <row r="11" spans="1:12" ht="12.75">
      <c r="A11" s="46" t="s">
        <v>5</v>
      </c>
      <c r="B11" s="46" t="s">
        <v>114</v>
      </c>
      <c r="C11" s="94">
        <v>0.03334134108698049</v>
      </c>
      <c r="D11" s="95">
        <f t="shared" si="0"/>
        <v>1.8570157780089123</v>
      </c>
      <c r="E11" s="95">
        <f t="shared" si="1"/>
        <v>3.7140315560178245</v>
      </c>
      <c r="F11" s="95">
        <f>$H11/5*3</f>
        <v>5.571047334026737</v>
      </c>
      <c r="G11" s="208">
        <f t="shared" si="2"/>
        <v>7.428063112035649</v>
      </c>
      <c r="H11" s="130">
        <v>9.285078890044561</v>
      </c>
      <c r="I11" s="95">
        <v>3.8620028109494373</v>
      </c>
      <c r="J11" s="95"/>
      <c r="K11" s="157">
        <v>6.613813827159231</v>
      </c>
      <c r="L11" s="157">
        <v>5.82603400258268</v>
      </c>
    </row>
    <row r="12" spans="1:12" ht="12.75">
      <c r="A12" s="46" t="s">
        <v>295</v>
      </c>
      <c r="B12" s="63"/>
      <c r="C12" s="94">
        <v>0.08606229936059971</v>
      </c>
      <c r="D12" s="95"/>
      <c r="E12" s="95"/>
      <c r="F12" s="95"/>
      <c r="G12" s="208"/>
      <c r="H12" s="130"/>
      <c r="I12" s="95"/>
      <c r="J12" s="95"/>
      <c r="K12" s="157"/>
      <c r="L12" s="157"/>
    </row>
    <row r="13" spans="1:12" ht="12.75">
      <c r="A13" s="46" t="s">
        <v>7</v>
      </c>
      <c r="B13" s="46" t="s">
        <v>114</v>
      </c>
      <c r="C13" s="94">
        <v>0.025697175338992396</v>
      </c>
      <c r="D13" s="95">
        <f t="shared" si="0"/>
        <v>0.6765382533780679</v>
      </c>
      <c r="E13" s="95">
        <f t="shared" si="1"/>
        <v>1.3530765067561359</v>
      </c>
      <c r="F13" s="95">
        <f>$H13/5*3</f>
        <v>2.029614760134204</v>
      </c>
      <c r="G13" s="208">
        <f t="shared" si="2"/>
        <v>2.7061530135122718</v>
      </c>
      <c r="H13" s="130">
        <v>3.3826912668903395</v>
      </c>
      <c r="I13" s="95">
        <v>1.766121073395742</v>
      </c>
      <c r="J13" s="95"/>
      <c r="K13" s="157">
        <v>2.683531774583634</v>
      </c>
      <c r="L13" s="157">
        <v>2.363892872450352</v>
      </c>
    </row>
    <row r="14" spans="1:12" ht="12.75">
      <c r="A14" s="46" t="s">
        <v>8</v>
      </c>
      <c r="B14" s="46" t="s">
        <v>114</v>
      </c>
      <c r="C14" s="94">
        <v>0.046891050325212215</v>
      </c>
      <c r="D14" s="95">
        <f t="shared" si="0"/>
        <v>0.9599376070837149</v>
      </c>
      <c r="E14" s="95">
        <f t="shared" si="1"/>
        <v>1.9198752141674298</v>
      </c>
      <c r="F14" s="95">
        <f>$H14/5*3</f>
        <v>2.8798128212511447</v>
      </c>
      <c r="G14" s="208">
        <f t="shared" si="2"/>
        <v>3.8397504283348596</v>
      </c>
      <c r="H14" s="130">
        <v>4.7996880354185745</v>
      </c>
      <c r="I14" s="95">
        <v>2.4555893151533286</v>
      </c>
      <c r="J14" s="95"/>
      <c r="K14" s="157">
        <v>3.778544228474293</v>
      </c>
      <c r="L14" s="157">
        <v>3.3284769923451565</v>
      </c>
    </row>
    <row r="15" spans="1:12" ht="12.75">
      <c r="A15" s="46" t="s">
        <v>9</v>
      </c>
      <c r="B15" s="46" t="s">
        <v>114</v>
      </c>
      <c r="C15" s="94">
        <v>0.013474073696395106</v>
      </c>
      <c r="D15" s="95">
        <f t="shared" si="0"/>
        <v>0.3541728318628828</v>
      </c>
      <c r="E15" s="95">
        <f t="shared" si="1"/>
        <v>0.7083456637257656</v>
      </c>
      <c r="F15" s="95">
        <f>$H15/5*3</f>
        <v>1.0625184955886484</v>
      </c>
      <c r="G15" s="208">
        <f t="shared" si="2"/>
        <v>1.4166913274515311</v>
      </c>
      <c r="H15" s="130">
        <v>1.7708641593144139</v>
      </c>
      <c r="I15" s="95">
        <v>0.8019412479324213</v>
      </c>
      <c r="J15" s="95"/>
      <c r="K15" s="157">
        <v>1.5347924678980984</v>
      </c>
      <c r="L15" s="157">
        <v>1.3519813739182274</v>
      </c>
    </row>
    <row r="16" spans="1:12" ht="12.75">
      <c r="A16" s="46" t="s">
        <v>10</v>
      </c>
      <c r="B16" s="63"/>
      <c r="C16" s="94">
        <v>0.01592824798809393</v>
      </c>
      <c r="D16" s="95"/>
      <c r="E16" s="95"/>
      <c r="F16" s="95"/>
      <c r="G16" s="208"/>
      <c r="H16" s="130"/>
      <c r="I16" s="95"/>
      <c r="J16" s="95"/>
      <c r="K16" s="157"/>
      <c r="L16" s="157"/>
    </row>
    <row r="17" spans="1:12" ht="12.75">
      <c r="A17" s="46" t="s">
        <v>11</v>
      </c>
      <c r="B17" s="46" t="s">
        <v>114</v>
      </c>
      <c r="C17" s="94">
        <v>0.010553148495204499</v>
      </c>
      <c r="D17" s="95">
        <f t="shared" si="0"/>
        <v>0.19279266066177886</v>
      </c>
      <c r="E17" s="95">
        <f t="shared" si="1"/>
        <v>0.3855853213235577</v>
      </c>
      <c r="F17" s="95">
        <f>$H17/5*3</f>
        <v>0.5783779819853365</v>
      </c>
      <c r="G17" s="208">
        <f t="shared" si="2"/>
        <v>0.7711706426471154</v>
      </c>
      <c r="H17" s="130">
        <v>0.9639633033088942</v>
      </c>
      <c r="I17" s="95">
        <v>0.4492912142671912</v>
      </c>
      <c r="J17" s="95"/>
      <c r="K17" s="157">
        <v>0.5719708963781258</v>
      </c>
      <c r="L17" s="157">
        <v>0.5038427113116906</v>
      </c>
    </row>
    <row r="18" spans="1:12" ht="12.75">
      <c r="A18" s="46" t="s">
        <v>255</v>
      </c>
      <c r="B18" s="46" t="s">
        <v>115</v>
      </c>
      <c r="C18" s="94">
        <v>0.005375099492889428</v>
      </c>
      <c r="D18" s="95">
        <f t="shared" si="0"/>
        <v>0.3583328458530522</v>
      </c>
      <c r="E18" s="95">
        <f t="shared" si="1"/>
        <v>0.7166656917061044</v>
      </c>
      <c r="F18" s="95">
        <f>$H18/5*3</f>
        <v>1.0749985375591566</v>
      </c>
      <c r="G18" s="208">
        <f t="shared" si="2"/>
        <v>1.4333313834122088</v>
      </c>
      <c r="H18" s="130">
        <v>1.791664229265261</v>
      </c>
      <c r="I18" s="95"/>
      <c r="J18" s="95"/>
      <c r="K18" s="157">
        <v>1.7301143697925125</v>
      </c>
      <c r="L18" s="157">
        <v>1.5240382342448733</v>
      </c>
    </row>
    <row r="19" spans="1:12" ht="12.75">
      <c r="A19" s="46" t="s">
        <v>12</v>
      </c>
      <c r="B19" s="63"/>
      <c r="C19" s="94">
        <v>0.019706044261933637</v>
      </c>
      <c r="D19" s="95"/>
      <c r="E19" s="95"/>
      <c r="F19" s="95"/>
      <c r="G19" s="208"/>
      <c r="H19" s="130"/>
      <c r="I19" s="63"/>
      <c r="J19" s="63"/>
      <c r="K19" s="157"/>
      <c r="L19" s="157"/>
    </row>
    <row r="20" spans="1:12" ht="12.75">
      <c r="A20" s="46" t="s">
        <v>13</v>
      </c>
      <c r="B20" s="46" t="s">
        <v>116</v>
      </c>
      <c r="C20" s="94">
        <v>0.012325607705875869</v>
      </c>
      <c r="D20" s="95">
        <f t="shared" si="0"/>
        <v>0.5913676919042787</v>
      </c>
      <c r="E20" s="95">
        <f t="shared" si="1"/>
        <v>1.1827353838085575</v>
      </c>
      <c r="F20" s="95">
        <f>$H20/5*3</f>
        <v>1.7741030757128362</v>
      </c>
      <c r="G20" s="208">
        <f t="shared" si="2"/>
        <v>2.365470767617115</v>
      </c>
      <c r="H20" s="130">
        <v>2.9568384595213937</v>
      </c>
      <c r="I20" s="95">
        <v>1.9264172669531427</v>
      </c>
      <c r="J20" s="95"/>
      <c r="K20" s="157">
        <v>2.2539073032873174</v>
      </c>
      <c r="L20" s="157">
        <v>1.9854415214559378</v>
      </c>
    </row>
    <row r="21" spans="1:12" ht="12.75">
      <c r="A21" s="46" t="s">
        <v>14</v>
      </c>
      <c r="B21" s="46" t="s">
        <v>117</v>
      </c>
      <c r="C21" s="94">
        <v>0.0073804365560577664</v>
      </c>
      <c r="D21" s="95">
        <f t="shared" si="0"/>
        <v>0.7332816743774099</v>
      </c>
      <c r="E21" s="95">
        <f t="shared" si="1"/>
        <v>1.4665633487548198</v>
      </c>
      <c r="F21" s="95">
        <f>$H21/5*3</f>
        <v>2.1998450231322297</v>
      </c>
      <c r="G21" s="208">
        <f t="shared" si="2"/>
        <v>2.9331266975096395</v>
      </c>
      <c r="H21" s="130">
        <v>3.6664083718870493</v>
      </c>
      <c r="I21" s="95">
        <v>2.219204591478743</v>
      </c>
      <c r="J21" s="95"/>
      <c r="K21" s="157">
        <v>3.0392813934743064</v>
      </c>
      <c r="L21" s="157">
        <v>2.6772686992013015</v>
      </c>
    </row>
    <row r="22" spans="1:12" ht="12.75">
      <c r="A22" s="46" t="s">
        <v>15</v>
      </c>
      <c r="B22" s="63"/>
      <c r="C22" s="94">
        <v>0.06987430299856687</v>
      </c>
      <c r="D22" s="95"/>
      <c r="E22" s="95"/>
      <c r="F22" s="95"/>
      <c r="G22" s="208"/>
      <c r="H22" s="130"/>
      <c r="I22" s="95"/>
      <c r="J22" s="95"/>
      <c r="K22" s="157"/>
      <c r="L22" s="157"/>
    </row>
    <row r="23" spans="1:12" ht="12.75">
      <c r="A23" s="46" t="s">
        <v>16</v>
      </c>
      <c r="B23" s="46" t="s">
        <v>114</v>
      </c>
      <c r="C23" s="94">
        <v>0.012939648881049499</v>
      </c>
      <c r="D23" s="95">
        <f t="shared" si="0"/>
        <v>0.5572515038952559</v>
      </c>
      <c r="E23" s="95">
        <f t="shared" si="1"/>
        <v>1.1145030077905118</v>
      </c>
      <c r="F23" s="95">
        <f>$H23/5*3</f>
        <v>1.6717545116857677</v>
      </c>
      <c r="G23" s="208">
        <f t="shared" si="2"/>
        <v>2.2290060155810236</v>
      </c>
      <c r="H23" s="130">
        <v>2.7862575194762798</v>
      </c>
      <c r="I23" s="95">
        <v>1.4786638139474364</v>
      </c>
      <c r="J23" s="95"/>
      <c r="K23" s="157">
        <v>2.3450107037555137</v>
      </c>
      <c r="L23" s="157">
        <v>2.06</v>
      </c>
    </row>
    <row r="24" spans="1:12" ht="12.75">
      <c r="A24" s="46" t="s">
        <v>17</v>
      </c>
      <c r="B24" s="46" t="s">
        <v>116</v>
      </c>
      <c r="C24" s="94">
        <v>0.04174385266233051</v>
      </c>
      <c r="D24" s="95">
        <f t="shared" si="0"/>
        <v>7.287320841055353</v>
      </c>
      <c r="E24" s="95">
        <f t="shared" si="1"/>
        <v>14.574641682110705</v>
      </c>
      <c r="F24" s="95">
        <f>$H24/5*3</f>
        <v>21.861962523166056</v>
      </c>
      <c r="G24" s="208">
        <f t="shared" si="2"/>
        <v>29.14928336422141</v>
      </c>
      <c r="H24" s="130">
        <v>36.436604205276765</v>
      </c>
      <c r="I24" s="95">
        <v>13.265946591755423</v>
      </c>
      <c r="J24" s="95"/>
      <c r="K24" s="157">
        <v>20.599527646770966</v>
      </c>
      <c r="L24" s="157">
        <v>18.145891560237324</v>
      </c>
    </row>
    <row r="25" spans="1:12" ht="12.75">
      <c r="A25" s="46" t="s">
        <v>18</v>
      </c>
      <c r="B25" s="46" t="s">
        <v>114</v>
      </c>
      <c r="C25" s="94">
        <v>0.015190801455186859</v>
      </c>
      <c r="D25" s="95">
        <f t="shared" si="0"/>
        <v>0.2426747731940612</v>
      </c>
      <c r="E25" s="95">
        <f t="shared" si="1"/>
        <v>0.4853495463881224</v>
      </c>
      <c r="F25" s="95">
        <f>$H25/5*3</f>
        <v>0.7280243195821836</v>
      </c>
      <c r="G25" s="208">
        <f t="shared" si="2"/>
        <v>0.9706990927762448</v>
      </c>
      <c r="H25" s="130">
        <v>1.213373865970306</v>
      </c>
      <c r="I25" s="95">
        <v>0.8665885760155707</v>
      </c>
      <c r="J25" s="95"/>
      <c r="K25" s="157">
        <v>1.5778308354222699</v>
      </c>
      <c r="L25" s="157">
        <v>1.3898933864369063</v>
      </c>
    </row>
    <row r="26" spans="1:12" ht="12.75">
      <c r="A26" s="46" t="s">
        <v>19</v>
      </c>
      <c r="B26" s="63"/>
      <c r="C26" s="94">
        <v>0.031115068625289385</v>
      </c>
      <c r="D26" s="95"/>
      <c r="E26" s="95"/>
      <c r="F26" s="95"/>
      <c r="G26" s="208"/>
      <c r="H26" s="130"/>
      <c r="I26" s="95"/>
      <c r="J26" s="95"/>
      <c r="K26" s="157"/>
      <c r="L26" s="157"/>
    </row>
    <row r="27" spans="1:12" ht="12.75">
      <c r="A27" s="46" t="s">
        <v>20</v>
      </c>
      <c r="B27" s="46" t="s">
        <v>114</v>
      </c>
      <c r="C27" s="94">
        <v>0.004960099217285856</v>
      </c>
      <c r="D27" s="95">
        <f t="shared" si="0"/>
        <v>0.15692480979979495</v>
      </c>
      <c r="E27" s="95">
        <f t="shared" si="1"/>
        <v>0.3138496195995899</v>
      </c>
      <c r="F27" s="95">
        <f aca="true" t="shared" si="3" ref="F27:F33">$H27/5*3</f>
        <v>0.47077442939938485</v>
      </c>
      <c r="G27" s="208">
        <f t="shared" si="2"/>
        <v>0.6276992391991798</v>
      </c>
      <c r="H27" s="130">
        <v>0.7846240489989748</v>
      </c>
      <c r="I27" s="95">
        <v>0.4246042829576471</v>
      </c>
      <c r="J27" s="95"/>
      <c r="K27" s="157">
        <v>0.37251730002016653</v>
      </c>
      <c r="L27" s="157">
        <v>0.5</v>
      </c>
    </row>
    <row r="28" spans="1:12" ht="12.75">
      <c r="A28" s="46" t="s">
        <v>21</v>
      </c>
      <c r="B28" s="46" t="s">
        <v>118</v>
      </c>
      <c r="C28" s="94">
        <v>0.002267075846102966</v>
      </c>
      <c r="D28" s="95">
        <f t="shared" si="0"/>
        <v>0.19540263955694212</v>
      </c>
      <c r="E28" s="95">
        <f t="shared" si="1"/>
        <v>0.39080527911388424</v>
      </c>
      <c r="F28" s="95">
        <f t="shared" si="3"/>
        <v>0.5862079186708263</v>
      </c>
      <c r="G28" s="208">
        <f t="shared" si="2"/>
        <v>0.7816105582277685</v>
      </c>
      <c r="H28" s="130">
        <v>0.9770131977847106</v>
      </c>
      <c r="I28" s="95">
        <v>0.5002137269762791</v>
      </c>
      <c r="J28" s="95"/>
      <c r="K28" s="157">
        <v>1.1598942123500229</v>
      </c>
      <c r="L28" s="157">
        <v>1.75</v>
      </c>
    </row>
    <row r="29" spans="1:12" ht="12.75">
      <c r="A29" s="46" t="s">
        <v>22</v>
      </c>
      <c r="B29" s="46" t="s">
        <v>118</v>
      </c>
      <c r="C29" s="94">
        <v>0.007893962076948518</v>
      </c>
      <c r="D29" s="95">
        <f t="shared" si="0"/>
        <v>0.9083097915617054</v>
      </c>
      <c r="E29" s="95">
        <f t="shared" si="1"/>
        <v>1.8166195831234109</v>
      </c>
      <c r="F29" s="95">
        <f t="shared" si="3"/>
        <v>2.724929374685116</v>
      </c>
      <c r="G29" s="208">
        <f t="shared" si="2"/>
        <v>3.6332391662468217</v>
      </c>
      <c r="H29" s="130">
        <v>4.541548957808527</v>
      </c>
      <c r="I29" s="95">
        <v>1.9374709771655445</v>
      </c>
      <c r="J29" s="95"/>
      <c r="K29" s="157">
        <v>3.555239995490972</v>
      </c>
      <c r="L29" s="157">
        <v>3.1317708121773564</v>
      </c>
    </row>
    <row r="30" spans="1:12" ht="12.75">
      <c r="A30" s="46" t="s">
        <v>23</v>
      </c>
      <c r="B30" s="46" t="s">
        <v>114</v>
      </c>
      <c r="C30" s="94">
        <v>0.002318826479991181</v>
      </c>
      <c r="D30" s="95">
        <f t="shared" si="0"/>
        <v>0.16859505871353875</v>
      </c>
      <c r="E30" s="95">
        <f t="shared" si="1"/>
        <v>0.3371901174270775</v>
      </c>
      <c r="F30" s="95">
        <f t="shared" si="3"/>
        <v>0.5057851761406162</v>
      </c>
      <c r="G30" s="208">
        <f t="shared" si="2"/>
        <v>0.674380234854155</v>
      </c>
      <c r="H30" s="130">
        <v>0.8429752935676937</v>
      </c>
      <c r="I30" s="95">
        <v>0.5004547333730816</v>
      </c>
      <c r="J30" s="95"/>
      <c r="K30" s="157">
        <v>0.6552389947561511</v>
      </c>
      <c r="L30" s="157">
        <v>0.5771926399850147</v>
      </c>
    </row>
    <row r="31" spans="1:12" ht="12.75">
      <c r="A31" s="46" t="s">
        <v>224</v>
      </c>
      <c r="B31" s="46" t="s">
        <v>114</v>
      </c>
      <c r="C31" s="94">
        <v>0.002738802778084004</v>
      </c>
      <c r="D31" s="95">
        <f t="shared" si="0"/>
        <v>0.1244836122094273</v>
      </c>
      <c r="E31" s="95">
        <f t="shared" si="1"/>
        <v>0.2489672244188546</v>
      </c>
      <c r="F31" s="95">
        <f t="shared" si="3"/>
        <v>0.37345083662828193</v>
      </c>
      <c r="G31" s="208">
        <f t="shared" si="2"/>
        <v>0.4979344488377092</v>
      </c>
      <c r="H31" s="130">
        <v>0.6224180610471365</v>
      </c>
      <c r="I31" s="95">
        <v>0.3081644558642102</v>
      </c>
      <c r="J31" s="95"/>
      <c r="K31" s="157">
        <v>0.44791967837040925</v>
      </c>
      <c r="L31" s="157">
        <v>0.5</v>
      </c>
    </row>
    <row r="32" spans="1:12" ht="12.75">
      <c r="A32" s="46" t="s">
        <v>24</v>
      </c>
      <c r="B32" s="46" t="s">
        <v>118</v>
      </c>
      <c r="C32" s="94">
        <v>0.0019297015213317165</v>
      </c>
      <c r="D32" s="95">
        <f t="shared" si="0"/>
        <v>0.09877448272984737</v>
      </c>
      <c r="E32" s="95">
        <f t="shared" si="1"/>
        <v>0.19754896545969475</v>
      </c>
      <c r="F32" s="95">
        <f t="shared" si="3"/>
        <v>0.29632344818954215</v>
      </c>
      <c r="G32" s="208">
        <f t="shared" si="2"/>
        <v>0.3950979309193895</v>
      </c>
      <c r="H32" s="130">
        <v>0.49387241364923684</v>
      </c>
      <c r="I32" s="95">
        <v>0.30811640499911297</v>
      </c>
      <c r="J32" s="95"/>
      <c r="K32" s="157">
        <v>0.35844768249437203</v>
      </c>
      <c r="L32" s="157">
        <v>0.45</v>
      </c>
    </row>
    <row r="33" spans="1:12" ht="12.75">
      <c r="A33" s="46" t="s">
        <v>225</v>
      </c>
      <c r="B33" s="46" t="s">
        <v>114</v>
      </c>
      <c r="C33" s="94">
        <v>0.009006600705545145</v>
      </c>
      <c r="D33" s="95">
        <f t="shared" si="0"/>
        <v>0.9781326278371738</v>
      </c>
      <c r="E33" s="95">
        <f t="shared" si="1"/>
        <v>1.9562652556743476</v>
      </c>
      <c r="F33" s="95">
        <f t="shared" si="3"/>
        <v>2.9343978835115214</v>
      </c>
      <c r="G33" s="208">
        <f t="shared" si="2"/>
        <v>3.9125305113486952</v>
      </c>
      <c r="H33" s="130">
        <v>4.890663139185869</v>
      </c>
      <c r="I33" s="95">
        <v>1.6477831659235636</v>
      </c>
      <c r="J33" s="95"/>
      <c r="K33" s="157">
        <v>3.3379703703947796</v>
      </c>
      <c r="L33" s="157">
        <v>2.940380450032478</v>
      </c>
    </row>
    <row r="34" spans="1:12" ht="12.75">
      <c r="A34" s="46" t="s">
        <v>25</v>
      </c>
      <c r="B34" s="63"/>
      <c r="C34" s="94">
        <v>0.03216401416602359</v>
      </c>
      <c r="D34" s="95"/>
      <c r="E34" s="95"/>
      <c r="F34" s="95"/>
      <c r="G34" s="208"/>
      <c r="H34" s="130"/>
      <c r="I34" s="95"/>
      <c r="J34" s="95"/>
      <c r="K34" s="157"/>
      <c r="L34" s="157"/>
    </row>
    <row r="35" spans="1:12" ht="12.75">
      <c r="A35" s="46" t="s">
        <v>26</v>
      </c>
      <c r="B35" s="46" t="s">
        <v>114</v>
      </c>
      <c r="C35" s="94">
        <v>0.028779323668834747</v>
      </c>
      <c r="D35" s="95">
        <f t="shared" si="0"/>
        <v>4.717832824094924</v>
      </c>
      <c r="E35" s="95">
        <f t="shared" si="1"/>
        <v>9.435665648189849</v>
      </c>
      <c r="F35" s="95">
        <f>$H35/5*3</f>
        <v>14.153498472284774</v>
      </c>
      <c r="G35" s="208">
        <f t="shared" si="2"/>
        <v>18.871331296379697</v>
      </c>
      <c r="H35" s="130">
        <v>23.58916412047462</v>
      </c>
      <c r="I35" s="95">
        <v>16.73121715981453</v>
      </c>
      <c r="J35" s="95"/>
      <c r="K35" s="157">
        <v>16.37236212268856</v>
      </c>
      <c r="L35" s="157">
        <v>14.42222912862827</v>
      </c>
    </row>
    <row r="36" spans="1:12" ht="12.75">
      <c r="A36" s="46" t="s">
        <v>27</v>
      </c>
      <c r="B36" s="46" t="s">
        <v>118</v>
      </c>
      <c r="C36" s="94">
        <v>0.0033846904971888436</v>
      </c>
      <c r="D36" s="95">
        <f t="shared" si="0"/>
        <v>0.6897885823233171</v>
      </c>
      <c r="E36" s="95">
        <f t="shared" si="1"/>
        <v>1.3795771646466342</v>
      </c>
      <c r="F36" s="95">
        <f>$H36/5*3</f>
        <v>2.069365746969951</v>
      </c>
      <c r="G36" s="208">
        <f t="shared" si="2"/>
        <v>2.7591543292932683</v>
      </c>
      <c r="H36" s="130">
        <v>3.4489429116165855</v>
      </c>
      <c r="I36" s="95">
        <v>2.2134594512304746</v>
      </c>
      <c r="J36" s="95"/>
      <c r="K36" s="157">
        <v>3.4884823127689275</v>
      </c>
      <c r="L36" s="157">
        <v>3.0729647224330203</v>
      </c>
    </row>
    <row r="37" spans="1:12" ht="12.75">
      <c r="A37" s="46" t="s">
        <v>28</v>
      </c>
      <c r="B37" s="63"/>
      <c r="C37" s="94">
        <v>0.011085582901554404</v>
      </c>
      <c r="D37" s="95"/>
      <c r="E37" s="95"/>
      <c r="F37" s="95"/>
      <c r="G37" s="208"/>
      <c r="H37" s="130"/>
      <c r="I37" s="95"/>
      <c r="J37" s="95"/>
      <c r="K37" s="157"/>
      <c r="L37" s="157"/>
    </row>
    <row r="38" spans="1:12" ht="12.75">
      <c r="A38" s="46" t="s">
        <v>29</v>
      </c>
      <c r="B38" s="46" t="s">
        <v>114</v>
      </c>
      <c r="C38" s="94">
        <v>0.00435899570058428</v>
      </c>
      <c r="D38" s="95">
        <f t="shared" si="0"/>
        <v>0.14262993264450877</v>
      </c>
      <c r="E38" s="95">
        <f t="shared" si="1"/>
        <v>0.28525986528901753</v>
      </c>
      <c r="F38" s="95">
        <f>$H38/5*3</f>
        <v>0.42788979793352633</v>
      </c>
      <c r="G38" s="208">
        <f t="shared" si="2"/>
        <v>0.5705197305780351</v>
      </c>
      <c r="H38" s="130">
        <v>0.7131496632225438</v>
      </c>
      <c r="I38" s="95">
        <v>0.47415221806235797</v>
      </c>
      <c r="J38" s="95"/>
      <c r="K38" s="157">
        <v>1.0236480000618147</v>
      </c>
      <c r="L38" s="157">
        <v>0.9017199774426471</v>
      </c>
    </row>
    <row r="39" spans="1:12" ht="12.75">
      <c r="A39" s="46" t="s">
        <v>252</v>
      </c>
      <c r="B39" s="46" t="s">
        <v>114</v>
      </c>
      <c r="C39" s="94">
        <v>0.0016570154889207365</v>
      </c>
      <c r="D39" s="95">
        <f t="shared" si="0"/>
        <v>0.06815543919453218</v>
      </c>
      <c r="E39" s="95">
        <f t="shared" si="1"/>
        <v>0.13631087838906436</v>
      </c>
      <c r="F39" s="95">
        <f>$H39/5*3</f>
        <v>0.20446631758359654</v>
      </c>
      <c r="G39" s="208">
        <f t="shared" si="2"/>
        <v>0.2726217567781287</v>
      </c>
      <c r="H39" s="130">
        <v>0.34077719597266093</v>
      </c>
      <c r="I39" s="63"/>
      <c r="J39" s="63"/>
      <c r="K39" s="157">
        <v>0.33679603901808297</v>
      </c>
      <c r="L39" s="157">
        <v>0.29667983202020565</v>
      </c>
    </row>
    <row r="40" spans="1:12" ht="12.75">
      <c r="A40" s="46" t="s">
        <v>226</v>
      </c>
      <c r="B40" s="46" t="s">
        <v>118</v>
      </c>
      <c r="C40" s="94">
        <v>0.005069571712049388</v>
      </c>
      <c r="D40" s="95">
        <f t="shared" si="0"/>
        <v>0.2549366114587614</v>
      </c>
      <c r="E40" s="95">
        <f t="shared" si="1"/>
        <v>0.5098732229175228</v>
      </c>
      <c r="F40" s="95">
        <f>$H40/5*3</f>
        <v>0.7648098343762841</v>
      </c>
      <c r="G40" s="208">
        <f t="shared" si="2"/>
        <v>1.0197464458350456</v>
      </c>
      <c r="H40" s="130">
        <v>1.274683057293807</v>
      </c>
      <c r="I40" s="95">
        <v>0.5323641630587007</v>
      </c>
      <c r="J40" s="95"/>
      <c r="K40" s="157">
        <v>0.7868467554234215</v>
      </c>
      <c r="L40" s="157">
        <v>0.6931244319418223</v>
      </c>
    </row>
    <row r="41" spans="1:12" ht="12.75">
      <c r="A41" s="46" t="s">
        <v>30</v>
      </c>
      <c r="B41" s="63"/>
      <c r="C41" s="94">
        <v>0.020282267666188954</v>
      </c>
      <c r="D41" s="95"/>
      <c r="E41" s="95"/>
      <c r="F41" s="95"/>
      <c r="G41" s="208"/>
      <c r="H41" s="130"/>
      <c r="I41" s="63"/>
      <c r="J41" s="63"/>
      <c r="K41" s="157"/>
      <c r="L41" s="157"/>
    </row>
    <row r="42" spans="1:12" ht="12.75">
      <c r="A42" s="46" t="s">
        <v>31</v>
      </c>
      <c r="B42" s="46" t="s">
        <v>114</v>
      </c>
      <c r="C42" s="94">
        <v>0.0013126747326645354</v>
      </c>
      <c r="D42" s="95">
        <f t="shared" si="0"/>
        <v>0.0926588101737383</v>
      </c>
      <c r="E42" s="95">
        <f t="shared" si="1"/>
        <v>0.1853176203474766</v>
      </c>
      <c r="F42" s="95">
        <f aca="true" t="shared" si="4" ref="F42:F47">$H42/5*3</f>
        <v>0.2779764305212149</v>
      </c>
      <c r="G42" s="208">
        <f t="shared" si="2"/>
        <v>0.3706352406949532</v>
      </c>
      <c r="H42" s="130">
        <v>0.46329405086869146</v>
      </c>
      <c r="I42" s="95">
        <v>0.3139551831432673</v>
      </c>
      <c r="J42" s="95"/>
      <c r="K42" s="157">
        <v>0.3990748496932668</v>
      </c>
      <c r="L42" s="157">
        <v>0.35154053389603646</v>
      </c>
    </row>
    <row r="43" spans="1:12" ht="12.75">
      <c r="A43" s="46" t="s">
        <v>220</v>
      </c>
      <c r="B43" s="46" t="s">
        <v>114</v>
      </c>
      <c r="C43" s="94">
        <v>0.001962543269760776</v>
      </c>
      <c r="D43" s="95">
        <f t="shared" si="0"/>
        <v>0.09864005613232946</v>
      </c>
      <c r="E43" s="95">
        <f t="shared" si="1"/>
        <v>0.1972801122646589</v>
      </c>
      <c r="F43" s="95">
        <f t="shared" si="4"/>
        <v>0.29592016839698837</v>
      </c>
      <c r="G43" s="208">
        <f t="shared" si="2"/>
        <v>0.3945602245293178</v>
      </c>
      <c r="H43" s="130">
        <v>0.4932002806616473</v>
      </c>
      <c r="I43" s="95">
        <v>0.3351794598000582</v>
      </c>
      <c r="J43" s="95"/>
      <c r="K43" s="157">
        <v>0.864059449676712</v>
      </c>
      <c r="L43" s="157">
        <v>0.7611402234210795</v>
      </c>
    </row>
    <row r="44" spans="1:12" ht="12.75">
      <c r="A44" s="46" t="s">
        <v>32</v>
      </c>
      <c r="B44" s="46" t="s">
        <v>114</v>
      </c>
      <c r="C44" s="94">
        <v>0.00452917566971668</v>
      </c>
      <c r="D44" s="95">
        <f t="shared" si="0"/>
        <v>1.407688212389169</v>
      </c>
      <c r="E44" s="95">
        <f t="shared" si="1"/>
        <v>2.815376424778338</v>
      </c>
      <c r="F44" s="95">
        <f t="shared" si="4"/>
        <v>4.223064637167507</v>
      </c>
      <c r="G44" s="208">
        <f t="shared" si="2"/>
        <v>5.630752849556676</v>
      </c>
      <c r="H44" s="130">
        <v>7.038441061945845</v>
      </c>
      <c r="I44" s="63"/>
      <c r="J44" s="63"/>
      <c r="K44" s="157">
        <v>6.7111294039572975</v>
      </c>
      <c r="L44" s="157">
        <v>5.911758196553529</v>
      </c>
    </row>
    <row r="45" spans="1:12" ht="12.75">
      <c r="A45" s="46" t="s">
        <v>33</v>
      </c>
      <c r="B45" s="46" t="s">
        <v>114</v>
      </c>
      <c r="C45" s="94">
        <v>0.00418881573145188</v>
      </c>
      <c r="D45" s="95">
        <f t="shared" si="0"/>
        <v>0.18527166533406234</v>
      </c>
      <c r="E45" s="95">
        <f t="shared" si="1"/>
        <v>0.37054333066812467</v>
      </c>
      <c r="F45" s="95">
        <f t="shared" si="4"/>
        <v>0.555814996002187</v>
      </c>
      <c r="G45" s="208">
        <f t="shared" si="2"/>
        <v>0.7410866613362493</v>
      </c>
      <c r="H45" s="130">
        <v>0.9263583266703117</v>
      </c>
      <c r="I45" s="95">
        <v>1.2328826625383096</v>
      </c>
      <c r="J45" s="95"/>
      <c r="K45" s="157">
        <v>1.684163372231107</v>
      </c>
      <c r="L45" s="157">
        <v>1.4835605187781935</v>
      </c>
    </row>
    <row r="46" spans="1:12" ht="12.75">
      <c r="A46" s="46" t="s">
        <v>34</v>
      </c>
      <c r="B46" s="46" t="s">
        <v>114</v>
      </c>
      <c r="C46" s="94">
        <v>0.003581740987763202</v>
      </c>
      <c r="D46" s="95">
        <f t="shared" si="0"/>
        <v>1.383649271249754</v>
      </c>
      <c r="E46" s="95">
        <f t="shared" si="1"/>
        <v>2.767298542499508</v>
      </c>
      <c r="F46" s="95">
        <f t="shared" si="4"/>
        <v>4.150947813749262</v>
      </c>
      <c r="G46" s="208">
        <f t="shared" si="2"/>
        <v>5.534597084999016</v>
      </c>
      <c r="H46" s="130">
        <v>6.91824635624877</v>
      </c>
      <c r="I46" s="95">
        <v>3.0616425049629763</v>
      </c>
      <c r="J46" s="95"/>
      <c r="K46" s="157">
        <v>5.973155145412613</v>
      </c>
      <c r="L46" s="157">
        <v>5.261684995875187</v>
      </c>
    </row>
    <row r="47" spans="1:12" ht="12.75">
      <c r="A47" s="46" t="s">
        <v>221</v>
      </c>
      <c r="B47" s="46" t="s">
        <v>114</v>
      </c>
      <c r="C47" s="94">
        <v>0.004707317274831882</v>
      </c>
      <c r="D47" s="95">
        <f t="shared" si="0"/>
        <v>1.6053596096647813</v>
      </c>
      <c r="E47" s="95">
        <f t="shared" si="1"/>
        <v>3.2107192193295626</v>
      </c>
      <c r="F47" s="95">
        <f t="shared" si="4"/>
        <v>4.816078828994344</v>
      </c>
      <c r="G47" s="208">
        <f t="shared" si="2"/>
        <v>6.421438438659125</v>
      </c>
      <c r="H47" s="130">
        <v>8.026798048323906</v>
      </c>
      <c r="I47" s="95">
        <v>3.6674727932685056</v>
      </c>
      <c r="J47" s="95"/>
      <c r="K47" s="157">
        <v>5.302990150391004</v>
      </c>
      <c r="L47" s="157">
        <v>4.671344210607941</v>
      </c>
    </row>
    <row r="48" spans="1:12" ht="12.75">
      <c r="A48" s="46" t="s">
        <v>216</v>
      </c>
      <c r="B48" s="63"/>
      <c r="C48" s="94">
        <v>0.02208342167346489</v>
      </c>
      <c r="D48" s="95"/>
      <c r="E48" s="95"/>
      <c r="F48" s="95"/>
      <c r="G48" s="208"/>
      <c r="H48" s="130"/>
      <c r="I48" s="95"/>
      <c r="J48" s="95"/>
      <c r="K48" s="157"/>
      <c r="L48" s="157"/>
    </row>
    <row r="49" spans="1:12" ht="12.75">
      <c r="A49" s="46" t="s">
        <v>222</v>
      </c>
      <c r="B49" s="46" t="s">
        <v>114</v>
      </c>
      <c r="C49" s="94">
        <v>0.02108042167346489</v>
      </c>
      <c r="D49" s="95">
        <f t="shared" si="0"/>
        <v>2.5395537135466655</v>
      </c>
      <c r="E49" s="95">
        <f t="shared" si="1"/>
        <v>5.079107427093331</v>
      </c>
      <c r="F49" s="95">
        <f>$H49/5*3</f>
        <v>7.618661140639997</v>
      </c>
      <c r="G49" s="208">
        <f t="shared" si="2"/>
        <v>10.158214854186662</v>
      </c>
      <c r="H49" s="130">
        <v>12.697768567733327</v>
      </c>
      <c r="I49" s="130">
        <v>6.281852858612156</v>
      </c>
      <c r="J49" s="130"/>
      <c r="K49" s="157">
        <v>7.164506368757535</v>
      </c>
      <c r="L49" s="157">
        <v>6.311132851169177</v>
      </c>
    </row>
    <row r="50" spans="1:12" ht="12.75">
      <c r="A50" s="142" t="s">
        <v>35</v>
      </c>
      <c r="B50" s="143" t="s">
        <v>119</v>
      </c>
      <c r="C50" s="144">
        <v>0.001003</v>
      </c>
      <c r="D50" s="145">
        <f t="shared" si="0"/>
        <v>0.17004195312182552</v>
      </c>
      <c r="E50" s="145">
        <f t="shared" si="1"/>
        <v>0.34008390624365104</v>
      </c>
      <c r="F50" s="145">
        <f>$H50/5*3</f>
        <v>0.5101258593654765</v>
      </c>
      <c r="G50" s="145">
        <f t="shared" si="2"/>
        <v>0.6801678124873021</v>
      </c>
      <c r="H50" s="154">
        <v>0.8502097656091275</v>
      </c>
      <c r="I50" s="184">
        <v>0.8601587605323074</v>
      </c>
      <c r="J50" s="184"/>
      <c r="K50" s="210">
        <v>0.5701029770574094</v>
      </c>
      <c r="L50" s="210">
        <v>0.5701029770574094</v>
      </c>
    </row>
    <row r="51" spans="1:12" ht="12.75">
      <c r="A51" s="46" t="s">
        <v>293</v>
      </c>
      <c r="B51" s="63"/>
      <c r="C51" s="94">
        <v>0.0183854078932863</v>
      </c>
      <c r="D51" s="95"/>
      <c r="E51" s="95"/>
      <c r="F51" s="95"/>
      <c r="G51" s="208"/>
      <c r="H51" s="130"/>
      <c r="I51" s="129"/>
      <c r="J51" s="129"/>
      <c r="K51" s="159"/>
      <c r="L51" s="159"/>
    </row>
    <row r="52" spans="1:12" ht="12.75">
      <c r="A52" s="46" t="s">
        <v>223</v>
      </c>
      <c r="B52" s="46" t="s">
        <v>114</v>
      </c>
      <c r="C52" s="94">
        <v>0.014693199206261713</v>
      </c>
      <c r="D52" s="95">
        <f t="shared" si="0"/>
        <v>0.2979219751055586</v>
      </c>
      <c r="E52" s="95">
        <f t="shared" si="1"/>
        <v>0.5958439502111172</v>
      </c>
      <c r="F52" s="95">
        <f>$H52/5*3</f>
        <v>0.8937659253166759</v>
      </c>
      <c r="G52" s="208">
        <f t="shared" si="2"/>
        <v>1.1916879004222345</v>
      </c>
      <c r="H52" s="130">
        <v>1.4896098755277931</v>
      </c>
      <c r="I52" s="130">
        <v>0.7301655904293274</v>
      </c>
      <c r="J52" s="130"/>
      <c r="K52" s="157">
        <v>1.447821417140645</v>
      </c>
      <c r="L52" s="157">
        <v>1.275369556259776</v>
      </c>
    </row>
    <row r="53" spans="1:12" ht="12.75">
      <c r="A53" s="46" t="s">
        <v>37</v>
      </c>
      <c r="B53" s="46" t="s">
        <v>120</v>
      </c>
      <c r="C53" s="94">
        <v>0.003692208687024584</v>
      </c>
      <c r="D53" s="95">
        <f t="shared" si="0"/>
        <v>1.463915085681122</v>
      </c>
      <c r="E53" s="95">
        <f t="shared" si="1"/>
        <v>2.927830171362244</v>
      </c>
      <c r="F53" s="95">
        <f>$H53/5*3</f>
        <v>4.391745257043366</v>
      </c>
      <c r="G53" s="208">
        <f t="shared" si="2"/>
        <v>5.855660342724488</v>
      </c>
      <c r="H53" s="130">
        <v>7.31957542840561</v>
      </c>
      <c r="I53" s="130">
        <v>2.538386211484559</v>
      </c>
      <c r="J53" s="130"/>
      <c r="K53" s="157">
        <v>1.628117067102669</v>
      </c>
      <c r="L53" s="157">
        <v>1.4341899607415376</v>
      </c>
    </row>
    <row r="54" spans="1:12" ht="12.75">
      <c r="A54" s="46" t="s">
        <v>38</v>
      </c>
      <c r="B54" s="63"/>
      <c r="C54" s="94">
        <v>0.002779606162495866</v>
      </c>
      <c r="D54" s="95"/>
      <c r="E54" s="95"/>
      <c r="F54" s="95"/>
      <c r="G54" s="208"/>
      <c r="H54" s="130"/>
      <c r="I54" s="130"/>
      <c r="J54" s="130"/>
      <c r="K54" s="157"/>
      <c r="L54" s="157"/>
    </row>
    <row r="55" spans="1:12" ht="12.75">
      <c r="A55" s="46" t="s">
        <v>39</v>
      </c>
      <c r="B55" s="46" t="s">
        <v>121</v>
      </c>
      <c r="C55" s="94">
        <v>0.002779606162495866</v>
      </c>
      <c r="D55" s="95">
        <f t="shared" si="0"/>
        <v>0.45849944658071606</v>
      </c>
      <c r="E55" s="95">
        <f t="shared" si="1"/>
        <v>0.9169988931614321</v>
      </c>
      <c r="F55" s="95">
        <f>$H55/5*3</f>
        <v>1.375498339742148</v>
      </c>
      <c r="G55" s="208">
        <f t="shared" si="2"/>
        <v>1.8339977863228643</v>
      </c>
      <c r="H55" s="130">
        <v>2.2924972329035804</v>
      </c>
      <c r="I55" s="130">
        <v>1.6112351340030326</v>
      </c>
      <c r="J55" s="130"/>
      <c r="K55" s="157">
        <v>2.7082152339245003</v>
      </c>
      <c r="L55" s="157">
        <v>2.385636253376909</v>
      </c>
    </row>
    <row r="56" spans="1:12" ht="12.75">
      <c r="A56" s="46" t="s">
        <v>40</v>
      </c>
      <c r="B56" s="63"/>
      <c r="C56" s="94">
        <v>0.04461800325212215</v>
      </c>
      <c r="D56" s="95"/>
      <c r="E56" s="95"/>
      <c r="F56" s="95"/>
      <c r="G56" s="208"/>
      <c r="H56" s="130"/>
      <c r="I56" s="130"/>
      <c r="J56" s="130"/>
      <c r="K56" s="157"/>
      <c r="L56" s="157"/>
    </row>
    <row r="57" spans="1:12" ht="12.75">
      <c r="A57" s="46" t="s">
        <v>227</v>
      </c>
      <c r="B57" s="46" t="s">
        <v>120</v>
      </c>
      <c r="C57" s="94">
        <v>0.008251240491676772</v>
      </c>
      <c r="D57" s="95">
        <f t="shared" si="0"/>
        <v>2.9542206201902106</v>
      </c>
      <c r="E57" s="95">
        <f t="shared" si="1"/>
        <v>5.908441240380421</v>
      </c>
      <c r="F57" s="95">
        <f>$H57/5*3</f>
        <v>8.862661860570633</v>
      </c>
      <c r="G57" s="208">
        <f t="shared" si="2"/>
        <v>11.816882480760842</v>
      </c>
      <c r="H57" s="130">
        <v>14.771103100951052</v>
      </c>
      <c r="I57" s="130">
        <v>4.138881111041391</v>
      </c>
      <c r="J57" s="130"/>
      <c r="K57" s="157">
        <v>7.482836872580045</v>
      </c>
      <c r="L57" s="157">
        <v>6.5915466015099256</v>
      </c>
    </row>
    <row r="58" spans="1:12" ht="12.75">
      <c r="A58" s="46" t="s">
        <v>41</v>
      </c>
      <c r="B58" s="46" t="s">
        <v>122</v>
      </c>
      <c r="C58" s="94">
        <v>0.03636676276044538</v>
      </c>
      <c r="D58" s="95">
        <f t="shared" si="0"/>
        <v>1.6415263976700742</v>
      </c>
      <c r="E58" s="95">
        <f t="shared" si="1"/>
        <v>3.2830527953401485</v>
      </c>
      <c r="F58" s="95">
        <f>$H58/5*3</f>
        <v>4.9245791930102225</v>
      </c>
      <c r="G58" s="208">
        <f t="shared" si="2"/>
        <v>6.566105590680297</v>
      </c>
      <c r="H58" s="130">
        <v>8.207631988350371</v>
      </c>
      <c r="I58" s="130">
        <v>4.836001955821321</v>
      </c>
      <c r="J58" s="130"/>
      <c r="K58" s="157">
        <v>10.94875823675094</v>
      </c>
      <c r="L58" s="157">
        <v>9.644637638789774</v>
      </c>
    </row>
    <row r="59" spans="1:12" ht="12.75">
      <c r="A59" s="46" t="s">
        <v>42</v>
      </c>
      <c r="B59" s="63"/>
      <c r="C59" s="94">
        <v>0.23110246940800355</v>
      </c>
      <c r="D59" s="95"/>
      <c r="E59" s="95"/>
      <c r="F59" s="95"/>
      <c r="G59" s="208"/>
      <c r="H59" s="130"/>
      <c r="I59" s="129"/>
      <c r="J59" s="129"/>
      <c r="K59" s="157"/>
      <c r="L59" s="157"/>
    </row>
    <row r="60" spans="1:12" ht="12.75">
      <c r="A60" s="142" t="s">
        <v>282</v>
      </c>
      <c r="B60" s="142" t="s">
        <v>124</v>
      </c>
      <c r="C60" s="146">
        <v>0.1641311161944659</v>
      </c>
      <c r="D60" s="145">
        <v>1</v>
      </c>
      <c r="E60" s="145">
        <v>1</v>
      </c>
      <c r="F60" s="145">
        <v>1</v>
      </c>
      <c r="G60" s="145">
        <v>1</v>
      </c>
      <c r="H60" s="155">
        <v>1</v>
      </c>
      <c r="I60" s="185">
        <v>1</v>
      </c>
      <c r="J60" s="185"/>
      <c r="K60" s="145">
        <v>1</v>
      </c>
      <c r="L60" s="145">
        <v>1</v>
      </c>
    </row>
    <row r="61" spans="1:12" ht="12.75">
      <c r="A61" s="46" t="s">
        <v>43</v>
      </c>
      <c r="B61" s="63"/>
      <c r="C61" s="94">
        <v>0.040487</v>
      </c>
      <c r="D61" s="95"/>
      <c r="E61" s="95"/>
      <c r="F61" s="95"/>
      <c r="G61" s="208"/>
      <c r="H61" s="130"/>
      <c r="I61" s="130"/>
      <c r="J61" s="130"/>
      <c r="K61" s="157"/>
      <c r="L61" s="157"/>
    </row>
    <row r="62" spans="1:12" ht="12.75">
      <c r="A62" s="142" t="s">
        <v>250</v>
      </c>
      <c r="B62" s="143" t="s">
        <v>263</v>
      </c>
      <c r="C62" s="144">
        <v>0.020176</v>
      </c>
      <c r="D62" s="145">
        <v>0.5</v>
      </c>
      <c r="E62" s="145">
        <f>$H62/5*3</f>
        <v>0.5999964585783035</v>
      </c>
      <c r="F62" s="145">
        <f>$H62/5*3</f>
        <v>0.5999964585783035</v>
      </c>
      <c r="G62" s="145">
        <f t="shared" si="2"/>
        <v>0.7999952781044046</v>
      </c>
      <c r="H62" s="154">
        <v>0.9999940976305058</v>
      </c>
      <c r="I62" s="184">
        <v>0.7970881589842886</v>
      </c>
      <c r="J62" s="184"/>
      <c r="K62" s="210">
        <v>1</v>
      </c>
      <c r="L62" s="210">
        <v>1</v>
      </c>
    </row>
    <row r="63" spans="1:12" ht="12.75">
      <c r="A63" s="142" t="s">
        <v>44</v>
      </c>
      <c r="B63" s="143" t="s">
        <v>262</v>
      </c>
      <c r="C63" s="144">
        <v>0.020311</v>
      </c>
      <c r="D63" s="145">
        <f t="shared" si="0"/>
        <v>0.2740053197560802</v>
      </c>
      <c r="E63" s="145">
        <f t="shared" si="1"/>
        <v>0.5480106395121604</v>
      </c>
      <c r="F63" s="145">
        <f>$H63/5*3</f>
        <v>0.8220159592682407</v>
      </c>
      <c r="G63" s="145">
        <f t="shared" si="2"/>
        <v>1.096021279024321</v>
      </c>
      <c r="H63" s="154">
        <v>1.370026598780401</v>
      </c>
      <c r="I63" s="184">
        <v>1.5557384298872128</v>
      </c>
      <c r="J63" s="184"/>
      <c r="K63" s="210">
        <v>1.4734745268807201</v>
      </c>
      <c r="L63" s="210">
        <v>1.4734745268807201</v>
      </c>
    </row>
    <row r="64" spans="1:12" ht="12.75">
      <c r="A64" s="46" t="s">
        <v>45</v>
      </c>
      <c r="B64" s="63"/>
      <c r="C64" s="94">
        <v>0.023489782879506118</v>
      </c>
      <c r="D64" s="100"/>
      <c r="E64" s="100"/>
      <c r="F64" s="100"/>
      <c r="G64" s="209"/>
      <c r="H64" s="130"/>
      <c r="I64" s="95"/>
      <c r="J64" s="95"/>
      <c r="K64" s="157"/>
      <c r="L64" s="157"/>
    </row>
    <row r="65" spans="1:12" ht="12.75">
      <c r="A65" s="46" t="s">
        <v>46</v>
      </c>
      <c r="B65" s="96" t="s">
        <v>127</v>
      </c>
      <c r="C65" s="97">
        <v>0.010993</v>
      </c>
      <c r="D65" s="100">
        <f t="shared" si="0"/>
        <v>0.1380046674445741</v>
      </c>
      <c r="E65" s="100">
        <f t="shared" si="1"/>
        <v>0.2760093348891482</v>
      </c>
      <c r="F65" s="100">
        <f>$H65/5*3</f>
        <v>0.4140140023337223</v>
      </c>
      <c r="G65" s="145">
        <f t="shared" si="2"/>
        <v>0.5520186697782964</v>
      </c>
      <c r="H65" s="154">
        <v>0.6900233372228705</v>
      </c>
      <c r="I65" s="201">
        <v>0.2510737383019257</v>
      </c>
      <c r="J65" s="201"/>
      <c r="K65" s="160">
        <v>0.5262409024574001</v>
      </c>
      <c r="L65" s="160">
        <v>0.5262409024574001</v>
      </c>
    </row>
    <row r="66" spans="1:12" ht="12.75">
      <c r="A66" s="46" t="s">
        <v>47</v>
      </c>
      <c r="B66" s="46" t="s">
        <v>128</v>
      </c>
      <c r="C66" s="94">
        <v>0.0027298459376033516</v>
      </c>
      <c r="D66" s="95">
        <f t="shared" si="0"/>
        <v>0.4020437426104303</v>
      </c>
      <c r="E66" s="95">
        <f t="shared" si="1"/>
        <v>0.8040874852208606</v>
      </c>
      <c r="F66" s="95">
        <f>$H66/5*3</f>
        <v>1.2061312278312908</v>
      </c>
      <c r="G66" s="208">
        <f t="shared" si="2"/>
        <v>1.6081749704417212</v>
      </c>
      <c r="H66" s="130">
        <v>2.0102187130521516</v>
      </c>
      <c r="I66" s="95">
        <v>0.6365948410939799</v>
      </c>
      <c r="J66" s="95"/>
      <c r="K66" s="157">
        <v>1.1042406541559653</v>
      </c>
      <c r="L66" s="157">
        <v>0.9727131374228669</v>
      </c>
    </row>
    <row r="67" spans="1:12" ht="12.75">
      <c r="A67" s="46" t="s">
        <v>228</v>
      </c>
      <c r="B67" s="46" t="s">
        <v>129</v>
      </c>
      <c r="C67" s="94">
        <v>0.006789285084334693</v>
      </c>
      <c r="D67" s="95">
        <f t="shared" si="0"/>
        <v>1.5335993742620664</v>
      </c>
      <c r="E67" s="95">
        <f t="shared" si="1"/>
        <v>3.0671987485241328</v>
      </c>
      <c r="F67" s="95">
        <f>$H67/5*3</f>
        <v>4.600798122786199</v>
      </c>
      <c r="G67" s="208">
        <f t="shared" si="2"/>
        <v>6.1343974970482655</v>
      </c>
      <c r="H67" s="130">
        <v>7.667996871310332</v>
      </c>
      <c r="I67" s="95">
        <v>3.1855648777909997</v>
      </c>
      <c r="J67" s="95"/>
      <c r="K67" s="157">
        <v>6.154975014139468</v>
      </c>
      <c r="L67" s="157">
        <v>5.421848067475096</v>
      </c>
    </row>
    <row r="68" spans="1:12" ht="12.75">
      <c r="A68" s="46" t="s">
        <v>229</v>
      </c>
      <c r="B68" s="46" t="s">
        <v>130</v>
      </c>
      <c r="C68" s="94">
        <v>0.0029776518575680743</v>
      </c>
      <c r="D68" s="95">
        <f t="shared" si="0"/>
        <v>0.5382337424312601</v>
      </c>
      <c r="E68" s="95">
        <f t="shared" si="1"/>
        <v>1.0764674848625202</v>
      </c>
      <c r="F68" s="95">
        <f>$H68/5*3</f>
        <v>1.6147012272937804</v>
      </c>
      <c r="G68" s="208">
        <f t="shared" si="2"/>
        <v>2.1529349697250404</v>
      </c>
      <c r="H68" s="130">
        <v>2.6911687121563004</v>
      </c>
      <c r="I68" s="95">
        <v>1.9999932897050265</v>
      </c>
      <c r="J68" s="95"/>
      <c r="K68" s="157">
        <v>3.1391708173654655</v>
      </c>
      <c r="L68" s="157">
        <v>2.7652601660458185</v>
      </c>
    </row>
    <row r="69" spans="1:12" ht="12.75">
      <c r="A69" s="46" t="s">
        <v>48</v>
      </c>
      <c r="B69" s="94"/>
      <c r="C69" s="94">
        <v>0.0029945703340315292</v>
      </c>
      <c r="D69" s="95"/>
      <c r="E69" s="95"/>
      <c r="F69" s="95"/>
      <c r="G69" s="208"/>
      <c r="H69" s="130"/>
      <c r="I69" s="95"/>
      <c r="J69" s="95"/>
      <c r="K69" s="157"/>
      <c r="L69" s="157"/>
    </row>
    <row r="70" spans="1:12" ht="12.75">
      <c r="A70" s="46" t="s">
        <v>49</v>
      </c>
      <c r="B70" s="46" t="s">
        <v>122</v>
      </c>
      <c r="C70" s="94">
        <v>0.0024501934737074195</v>
      </c>
      <c r="D70" s="98">
        <v>0.446653392080537</v>
      </c>
      <c r="E70" s="98">
        <v>0.44665339208053745</v>
      </c>
      <c r="F70" s="98">
        <v>0.44665339208053745</v>
      </c>
      <c r="G70" s="208">
        <v>0.44665339208053745</v>
      </c>
      <c r="H70" s="130">
        <v>0.44665339208053745</v>
      </c>
      <c r="I70" s="95">
        <v>0.22319759171561734</v>
      </c>
      <c r="J70" s="95"/>
      <c r="K70" s="157">
        <v>0.5723479144744972</v>
      </c>
      <c r="L70" s="157">
        <v>0.5041748223003653</v>
      </c>
    </row>
    <row r="71" spans="1:12" ht="12.75">
      <c r="A71" s="46" t="s">
        <v>50</v>
      </c>
      <c r="B71" s="46" t="s">
        <v>122</v>
      </c>
      <c r="C71" s="94">
        <v>0.0005443768603241098</v>
      </c>
      <c r="D71" s="98">
        <v>0.21876794716756515</v>
      </c>
      <c r="E71" s="98">
        <v>0.21876794716756515</v>
      </c>
      <c r="F71" s="98">
        <v>0.21876794716756515</v>
      </c>
      <c r="G71" s="208">
        <v>0.21876794716756515</v>
      </c>
      <c r="H71" s="130">
        <v>0.21876794716756515</v>
      </c>
      <c r="I71" s="95">
        <v>0.3395868886284244</v>
      </c>
      <c r="J71" s="95"/>
      <c r="K71" s="157">
        <v>0.2663980460859923</v>
      </c>
      <c r="L71" s="157">
        <v>0.23466703407120454</v>
      </c>
    </row>
    <row r="72" spans="1:12" ht="12.75">
      <c r="A72" s="46" t="s">
        <v>51</v>
      </c>
      <c r="B72" s="63"/>
      <c r="C72" s="94">
        <v>0.1002778004078933</v>
      </c>
      <c r="D72" s="95"/>
      <c r="E72" s="95"/>
      <c r="F72" s="95"/>
      <c r="G72" s="208"/>
      <c r="H72" s="130"/>
      <c r="I72" s="63"/>
      <c r="J72" s="63"/>
      <c r="K72" s="157"/>
      <c r="L72" s="157"/>
    </row>
    <row r="73" spans="1:12" ht="12.75">
      <c r="A73" s="46" t="s">
        <v>294</v>
      </c>
      <c r="B73" s="63"/>
      <c r="C73" s="94">
        <v>0.011914588248263698</v>
      </c>
      <c r="D73" s="95"/>
      <c r="E73" s="95"/>
      <c r="F73" s="95"/>
      <c r="G73" s="208"/>
      <c r="H73" s="130"/>
      <c r="I73" s="95"/>
      <c r="J73" s="95"/>
      <c r="K73" s="157"/>
      <c r="L73" s="157"/>
    </row>
    <row r="74" spans="1:12" ht="12.75">
      <c r="A74" s="46" t="s">
        <v>253</v>
      </c>
      <c r="B74" s="46" t="s">
        <v>131</v>
      </c>
      <c r="C74" s="94">
        <v>0.0072261798588909715</v>
      </c>
      <c r="D74" s="95">
        <f aca="true" t="shared" si="5" ref="D74:D111">$H74/5</f>
        <v>0.050035348312847616</v>
      </c>
      <c r="E74" s="95">
        <f aca="true" t="shared" si="6" ref="E74:E111">$H74/5*2</f>
        <v>0.10007069662569523</v>
      </c>
      <c r="F74" s="95">
        <f aca="true" t="shared" si="7" ref="F74:F111">$H74/5*3</f>
        <v>0.15010604493854285</v>
      </c>
      <c r="G74" s="208">
        <f aca="true" t="shared" si="8" ref="G74:G111">$H74/5*4</f>
        <v>0.20014139325139046</v>
      </c>
      <c r="H74" s="130">
        <v>0.2501767415642381</v>
      </c>
      <c r="I74" s="95">
        <v>0.13505857070408503</v>
      </c>
      <c r="J74" s="95"/>
      <c r="K74" s="157">
        <v>0.33730048470283513</v>
      </c>
      <c r="L74" s="157">
        <v>0.29712419253421857</v>
      </c>
    </row>
    <row r="75" spans="1:12" ht="12.75">
      <c r="A75" s="46" t="s">
        <v>230</v>
      </c>
      <c r="B75" s="46" t="s">
        <v>131</v>
      </c>
      <c r="C75" s="94">
        <v>0.004688408389372727</v>
      </c>
      <c r="D75" s="95">
        <f t="shared" si="5"/>
        <v>0.1469909962190387</v>
      </c>
      <c r="E75" s="95">
        <f t="shared" si="6"/>
        <v>0.2939819924380774</v>
      </c>
      <c r="F75" s="95">
        <f t="shared" si="7"/>
        <v>0.4409729886571161</v>
      </c>
      <c r="G75" s="208">
        <f t="shared" si="8"/>
        <v>0.5879639848761548</v>
      </c>
      <c r="H75" s="130">
        <v>0.7349549810951934</v>
      </c>
      <c r="I75" s="63"/>
      <c r="J75" s="63"/>
      <c r="K75" s="162" t="s">
        <v>287</v>
      </c>
      <c r="L75" s="202" t="s">
        <v>287</v>
      </c>
    </row>
    <row r="76" spans="1:12" ht="12.75">
      <c r="A76" s="46" t="s">
        <v>53</v>
      </c>
      <c r="B76" s="94"/>
      <c r="C76" s="94">
        <v>0.047337897144747</v>
      </c>
      <c r="D76" s="95"/>
      <c r="E76" s="95"/>
      <c r="F76" s="95"/>
      <c r="G76" s="208"/>
      <c r="H76" s="130"/>
      <c r="I76" s="63"/>
      <c r="J76" s="63"/>
      <c r="K76" s="158"/>
      <c r="L76" s="203"/>
    </row>
    <row r="77" spans="1:12" ht="12.75">
      <c r="A77" s="46" t="s">
        <v>54</v>
      </c>
      <c r="B77" s="46" t="s">
        <v>122</v>
      </c>
      <c r="C77" s="94">
        <v>0.011650859056333372</v>
      </c>
      <c r="D77" s="95">
        <f t="shared" si="5"/>
        <v>0.05081514410441938</v>
      </c>
      <c r="E77" s="95">
        <f t="shared" si="6"/>
        <v>0.10163028820883876</v>
      </c>
      <c r="F77" s="95">
        <f t="shared" si="7"/>
        <v>0.15244543231325813</v>
      </c>
      <c r="G77" s="208">
        <f t="shared" si="8"/>
        <v>0.20326057641767753</v>
      </c>
      <c r="H77" s="130">
        <v>0.2540757205220969</v>
      </c>
      <c r="I77" s="95">
        <v>0.09253966584437089</v>
      </c>
      <c r="J77" s="95"/>
      <c r="K77" s="157">
        <v>0.13336183141320218</v>
      </c>
      <c r="L77" s="157">
        <v>0.11747693309258747</v>
      </c>
    </row>
    <row r="78" spans="1:12" ht="12.75">
      <c r="A78" s="46" t="s">
        <v>55</v>
      </c>
      <c r="B78" s="46" t="s">
        <v>122</v>
      </c>
      <c r="C78" s="94">
        <v>0.002023250744129644</v>
      </c>
      <c r="D78" s="95">
        <f t="shared" si="5"/>
        <v>0.04078258291529216</v>
      </c>
      <c r="E78" s="95">
        <f t="shared" si="6"/>
        <v>0.08156516583058432</v>
      </c>
      <c r="F78" s="95">
        <f t="shared" si="7"/>
        <v>0.12234774874587648</v>
      </c>
      <c r="G78" s="208">
        <f t="shared" si="8"/>
        <v>0.16313033166116864</v>
      </c>
      <c r="H78" s="130">
        <v>0.2039129145764608</v>
      </c>
      <c r="I78" s="95">
        <v>0.12163353731271409</v>
      </c>
      <c r="J78" s="95"/>
      <c r="K78" s="157">
        <v>0.27359893619632764</v>
      </c>
      <c r="L78" s="157">
        <v>0.2410102169499543</v>
      </c>
    </row>
    <row r="79" spans="1:12" ht="12.75">
      <c r="A79" s="46" t="s">
        <v>231</v>
      </c>
      <c r="B79" s="46" t="s">
        <v>122</v>
      </c>
      <c r="C79" s="94">
        <v>0.018095803384411864</v>
      </c>
      <c r="D79" s="95">
        <f t="shared" si="5"/>
        <v>0.052256825991909714</v>
      </c>
      <c r="E79" s="95">
        <f t="shared" si="6"/>
        <v>0.10451365198381943</v>
      </c>
      <c r="F79" s="95">
        <f t="shared" si="7"/>
        <v>0.15677047797572913</v>
      </c>
      <c r="G79" s="208">
        <f t="shared" si="8"/>
        <v>0.20902730396763886</v>
      </c>
      <c r="H79" s="130">
        <v>0.2612841299595486</v>
      </c>
      <c r="I79" s="95">
        <v>0.10532690928433325</v>
      </c>
      <c r="J79" s="95"/>
      <c r="K79" s="157">
        <v>0.21520111045555312</v>
      </c>
      <c r="L79" s="157">
        <v>0.1895682309288895</v>
      </c>
    </row>
    <row r="80" spans="1:12" ht="12.75">
      <c r="A80" s="46" t="s">
        <v>56</v>
      </c>
      <c r="B80" s="46" t="s">
        <v>122</v>
      </c>
      <c r="C80" s="94">
        <v>0.015567983959872122</v>
      </c>
      <c r="D80" s="95">
        <f t="shared" si="5"/>
        <v>0.03448524126719506</v>
      </c>
      <c r="E80" s="95">
        <f t="shared" si="6"/>
        <v>0.06897048253439012</v>
      </c>
      <c r="F80" s="95">
        <f t="shared" si="7"/>
        <v>0.10345572380158517</v>
      </c>
      <c r="G80" s="208">
        <f t="shared" si="8"/>
        <v>0.13794096506878023</v>
      </c>
      <c r="H80" s="130">
        <v>0.1724262063359753</v>
      </c>
      <c r="I80" s="95">
        <v>0.09385426323813308</v>
      </c>
      <c r="J80" s="95"/>
      <c r="K80" s="157">
        <v>0.1461744838552826</v>
      </c>
      <c r="L80" s="157">
        <v>0.1287634541138326</v>
      </c>
    </row>
    <row r="81" spans="1:12" ht="12.75">
      <c r="A81" s="46" t="s">
        <v>57</v>
      </c>
      <c r="B81" s="94"/>
      <c r="C81" s="94">
        <v>0.03658073172748319</v>
      </c>
      <c r="D81" s="95"/>
      <c r="E81" s="95"/>
      <c r="F81" s="95"/>
      <c r="G81" s="208"/>
      <c r="H81" s="130"/>
      <c r="I81" s="63"/>
      <c r="J81" s="63"/>
      <c r="K81" s="157"/>
      <c r="L81" s="157"/>
    </row>
    <row r="82" spans="1:12" ht="12.75">
      <c r="A82" s="46" t="s">
        <v>58</v>
      </c>
      <c r="B82" s="46" t="s">
        <v>122</v>
      </c>
      <c r="C82" s="94">
        <v>0.005188001047293573</v>
      </c>
      <c r="D82" s="95">
        <f t="shared" si="5"/>
        <v>0.02262940944007525</v>
      </c>
      <c r="E82" s="95">
        <f t="shared" si="6"/>
        <v>0.0452588188801505</v>
      </c>
      <c r="F82" s="95">
        <f t="shared" si="7"/>
        <v>0.06788822832022576</v>
      </c>
      <c r="G82" s="208">
        <f t="shared" si="8"/>
        <v>0.090517637760301</v>
      </c>
      <c r="H82" s="130">
        <v>0.11314704720037624</v>
      </c>
      <c r="I82" s="95">
        <v>0.09090909882337804</v>
      </c>
      <c r="J82" s="95"/>
      <c r="K82" s="157">
        <v>0.08798525245488231</v>
      </c>
      <c r="L82" s="157">
        <v>0.07750521649445036</v>
      </c>
    </row>
    <row r="83" spans="1:12" ht="12.75">
      <c r="A83" s="46" t="s">
        <v>59</v>
      </c>
      <c r="B83" s="46" t="s">
        <v>122</v>
      </c>
      <c r="C83" s="94">
        <v>0.0011604084444934407</v>
      </c>
      <c r="D83" s="95">
        <f t="shared" si="5"/>
        <v>0.033923042269286705</v>
      </c>
      <c r="E83" s="95">
        <f t="shared" si="6"/>
        <v>0.06784608453857341</v>
      </c>
      <c r="F83" s="95">
        <f t="shared" si="7"/>
        <v>0.10176912680786011</v>
      </c>
      <c r="G83" s="208">
        <f t="shared" si="8"/>
        <v>0.13569216907714682</v>
      </c>
      <c r="H83" s="130">
        <v>0.1696152113464335</v>
      </c>
      <c r="I83" s="95">
        <v>0.10566658938341622</v>
      </c>
      <c r="J83" s="95"/>
      <c r="K83" s="157">
        <v>0.1388184277102129</v>
      </c>
      <c r="L83" s="157">
        <v>0.1222835872252161</v>
      </c>
    </row>
    <row r="84" spans="1:12" ht="12.75">
      <c r="A84" s="46" t="s">
        <v>60</v>
      </c>
      <c r="B84" s="46" t="s">
        <v>122</v>
      </c>
      <c r="C84" s="94">
        <v>0.007302810605225444</v>
      </c>
      <c r="D84" s="95">
        <f t="shared" si="5"/>
        <v>0.031632350167159186</v>
      </c>
      <c r="E84" s="95">
        <f t="shared" si="6"/>
        <v>0.06326470033431837</v>
      </c>
      <c r="F84" s="95">
        <f t="shared" si="7"/>
        <v>0.09489705050147756</v>
      </c>
      <c r="G84" s="208">
        <f t="shared" si="8"/>
        <v>0.12652940066863674</v>
      </c>
      <c r="H84" s="130">
        <v>0.15816175083579592</v>
      </c>
      <c r="I84" s="63"/>
      <c r="J84" s="63"/>
      <c r="K84" s="157">
        <v>0.13912262864942673</v>
      </c>
      <c r="L84" s="157">
        <v>0.1225515544014616</v>
      </c>
    </row>
    <row r="85" spans="1:12" ht="12.75">
      <c r="A85" s="46" t="s">
        <v>61</v>
      </c>
      <c r="B85" s="46" t="s">
        <v>133</v>
      </c>
      <c r="C85" s="94">
        <v>0.002473083177157976</v>
      </c>
      <c r="D85" s="95">
        <f t="shared" si="5"/>
        <v>0.1682239116830932</v>
      </c>
      <c r="E85" s="95">
        <f t="shared" si="6"/>
        <v>0.3364478233661864</v>
      </c>
      <c r="F85" s="95">
        <f t="shared" si="7"/>
        <v>0.5046717350492795</v>
      </c>
      <c r="G85" s="208">
        <f t="shared" si="8"/>
        <v>0.6728956467323728</v>
      </c>
      <c r="H85" s="130">
        <v>0.841119558415466</v>
      </c>
      <c r="I85" s="95">
        <v>0.7113717121239534</v>
      </c>
      <c r="J85" s="95"/>
      <c r="K85" s="157">
        <v>0.7167694588894259</v>
      </c>
      <c r="L85" s="157">
        <v>0.6313941318327414</v>
      </c>
    </row>
    <row r="86" spans="1:12" ht="12.75">
      <c r="A86" s="46" t="s">
        <v>232</v>
      </c>
      <c r="B86" s="46" t="s">
        <v>122</v>
      </c>
      <c r="C86" s="94">
        <v>0.007098793683166134</v>
      </c>
      <c r="D86" s="95">
        <f t="shared" si="5"/>
        <v>0.024355673144872796</v>
      </c>
      <c r="E86" s="95">
        <f t="shared" si="6"/>
        <v>0.04871134628974559</v>
      </c>
      <c r="F86" s="95">
        <f t="shared" si="7"/>
        <v>0.07306701943461838</v>
      </c>
      <c r="G86" s="208">
        <f t="shared" si="8"/>
        <v>0.09742269257949118</v>
      </c>
      <c r="H86" s="130">
        <v>0.12177836572436398</v>
      </c>
      <c r="I86" s="95">
        <v>0.09090908146424574</v>
      </c>
      <c r="J86" s="95"/>
      <c r="K86" s="157">
        <v>0.08134033539201131</v>
      </c>
      <c r="L86" s="157">
        <v>0.0716517840023452</v>
      </c>
    </row>
    <row r="87" spans="1:12" ht="12.75">
      <c r="A87" s="46" t="s">
        <v>62</v>
      </c>
      <c r="B87" s="46" t="s">
        <v>122</v>
      </c>
      <c r="C87" s="94">
        <v>0.013357634770146622</v>
      </c>
      <c r="D87" s="95">
        <f t="shared" si="5"/>
        <v>0.0352973526309807</v>
      </c>
      <c r="E87" s="95">
        <f t="shared" si="6"/>
        <v>0.0705947052619614</v>
      </c>
      <c r="F87" s="95">
        <f t="shared" si="7"/>
        <v>0.1058920578929421</v>
      </c>
      <c r="G87" s="208">
        <f t="shared" si="8"/>
        <v>0.1411894105239228</v>
      </c>
      <c r="H87" s="130">
        <v>0.1764867631549035</v>
      </c>
      <c r="I87" s="95">
        <v>0.11117200180997368</v>
      </c>
      <c r="J87" s="95"/>
      <c r="K87" s="157">
        <v>0.1903268126288055</v>
      </c>
      <c r="L87" s="157">
        <v>0.16765674253260276</v>
      </c>
    </row>
    <row r="88" spans="1:12" ht="12.75">
      <c r="A88" s="46" t="s">
        <v>217</v>
      </c>
      <c r="B88" s="94"/>
      <c r="C88" s="94">
        <v>0.004444583287399405</v>
      </c>
      <c r="D88" s="95"/>
      <c r="E88" s="95"/>
      <c r="F88" s="95"/>
      <c r="G88" s="208"/>
      <c r="H88" s="130"/>
      <c r="I88" s="95"/>
      <c r="J88" s="95"/>
      <c r="K88" s="157"/>
      <c r="L88" s="157"/>
    </row>
    <row r="89" spans="1:12" ht="12.75">
      <c r="A89" s="46" t="s">
        <v>233</v>
      </c>
      <c r="B89" s="46" t="s">
        <v>133</v>
      </c>
      <c r="C89" s="94">
        <v>0.004444583287399405</v>
      </c>
      <c r="D89" s="95">
        <f t="shared" si="5"/>
        <v>0.04527880175902242</v>
      </c>
      <c r="E89" s="95">
        <f t="shared" si="6"/>
        <v>0.09055760351804484</v>
      </c>
      <c r="F89" s="95">
        <f t="shared" si="7"/>
        <v>0.13583640527706725</v>
      </c>
      <c r="G89" s="208">
        <f t="shared" si="8"/>
        <v>0.1811152070360897</v>
      </c>
      <c r="H89" s="130">
        <v>0.2263940087951121</v>
      </c>
      <c r="I89" s="95">
        <v>0.08591320833233058</v>
      </c>
      <c r="J89" s="95"/>
      <c r="K89" s="157">
        <v>0.18905237399787417</v>
      </c>
      <c r="L89" s="157">
        <v>0.16653410391711576</v>
      </c>
    </row>
    <row r="90" spans="1:12" ht="12.75">
      <c r="A90" s="46" t="s">
        <v>63</v>
      </c>
      <c r="B90" s="63"/>
      <c r="C90" s="94">
        <v>0.21033917230735313</v>
      </c>
      <c r="D90" s="95"/>
      <c r="E90" s="95"/>
      <c r="F90" s="95"/>
      <c r="G90" s="208"/>
      <c r="H90" s="130"/>
      <c r="I90" s="95"/>
      <c r="J90" s="95"/>
      <c r="K90" s="157"/>
      <c r="L90" s="157"/>
    </row>
    <row r="91" spans="1:12" ht="12.75">
      <c r="A91" s="46" t="s">
        <v>64</v>
      </c>
      <c r="B91" s="94"/>
      <c r="C91" s="94">
        <v>0.06024271386837174</v>
      </c>
      <c r="D91" s="95"/>
      <c r="E91" s="95"/>
      <c r="F91" s="95"/>
      <c r="G91" s="208"/>
      <c r="H91" s="130"/>
      <c r="I91" s="95"/>
      <c r="J91" s="95"/>
      <c r="K91" s="157"/>
      <c r="L91" s="157"/>
    </row>
    <row r="92" spans="1:12" ht="12.75">
      <c r="A92" s="46" t="s">
        <v>256</v>
      </c>
      <c r="B92" s="46" t="s">
        <v>134</v>
      </c>
      <c r="C92" s="94">
        <v>0.009585809723294014</v>
      </c>
      <c r="D92" s="95">
        <f t="shared" si="5"/>
        <v>0.06225898777871082</v>
      </c>
      <c r="E92" s="95">
        <f t="shared" si="6"/>
        <v>0.12451797555742164</v>
      </c>
      <c r="F92" s="95">
        <f t="shared" si="7"/>
        <v>0.18677696333613247</v>
      </c>
      <c r="G92" s="208">
        <f t="shared" si="8"/>
        <v>0.24903595111484328</v>
      </c>
      <c r="H92" s="130">
        <v>0.3112949388935541</v>
      </c>
      <c r="I92" s="95">
        <v>0.2184180950291829</v>
      </c>
      <c r="J92" s="95"/>
      <c r="K92" s="157">
        <v>0.5756099928830931</v>
      </c>
      <c r="L92" s="157">
        <v>0.5070483503772409</v>
      </c>
    </row>
    <row r="93" spans="1:12" ht="12.75">
      <c r="A93" s="46" t="s">
        <v>65</v>
      </c>
      <c r="B93" s="94" t="s">
        <v>283</v>
      </c>
      <c r="C93" s="94">
        <v>0.05065690414507772</v>
      </c>
      <c r="D93" s="95">
        <f t="shared" si="5"/>
        <v>0.718012609531427</v>
      </c>
      <c r="E93" s="95">
        <f t="shared" si="6"/>
        <v>1.436025219062854</v>
      </c>
      <c r="F93" s="95">
        <f t="shared" si="7"/>
        <v>2.154037828594281</v>
      </c>
      <c r="G93" s="208">
        <f t="shared" si="8"/>
        <v>2.872050438125708</v>
      </c>
      <c r="H93" s="130">
        <v>3.590063047657135</v>
      </c>
      <c r="I93" s="95">
        <v>0.5887589758384774</v>
      </c>
      <c r="J93" s="95"/>
      <c r="K93" s="157">
        <v>0.47326987998936565</v>
      </c>
      <c r="L93" s="157">
        <v>0.416898099231889</v>
      </c>
    </row>
    <row r="94" spans="1:12" ht="12.75">
      <c r="A94" s="46" t="s">
        <v>66</v>
      </c>
      <c r="B94" s="94"/>
      <c r="C94" s="94">
        <v>0.0423967068129203</v>
      </c>
      <c r="D94" s="95"/>
      <c r="E94" s="95"/>
      <c r="F94" s="95"/>
      <c r="G94" s="208"/>
      <c r="H94" s="130"/>
      <c r="I94" s="63"/>
      <c r="J94" s="63"/>
      <c r="K94" s="157"/>
      <c r="L94" s="157"/>
    </row>
    <row r="95" spans="1:12" ht="12.75">
      <c r="A95" s="46" t="s">
        <v>67</v>
      </c>
      <c r="B95" s="46" t="s">
        <v>135</v>
      </c>
      <c r="C95" s="94">
        <v>0.007972583232278691</v>
      </c>
      <c r="D95" s="95">
        <f t="shared" si="5"/>
        <v>0.3499922353074243</v>
      </c>
      <c r="E95" s="95">
        <f t="shared" si="6"/>
        <v>0.6999844706148486</v>
      </c>
      <c r="F95" s="95">
        <f t="shared" si="7"/>
        <v>1.0499767059222729</v>
      </c>
      <c r="G95" s="208">
        <f t="shared" si="8"/>
        <v>1.3999689412296972</v>
      </c>
      <c r="H95" s="130">
        <v>1.7499611765371215</v>
      </c>
      <c r="I95" s="95">
        <v>0.916557631991576</v>
      </c>
      <c r="J95" s="95"/>
      <c r="K95" s="157">
        <v>2.0846658567974896</v>
      </c>
      <c r="L95" s="157">
        <v>1.8363586401315442</v>
      </c>
    </row>
    <row r="96" spans="1:12" ht="12.75">
      <c r="A96" s="46" t="s">
        <v>68</v>
      </c>
      <c r="B96" s="46" t="s">
        <v>136</v>
      </c>
      <c r="C96" s="94">
        <v>0.008687140061735201</v>
      </c>
      <c r="D96" s="95">
        <f t="shared" si="5"/>
        <v>0.23908721451301695</v>
      </c>
      <c r="E96" s="95">
        <f t="shared" si="6"/>
        <v>0.4781744290260339</v>
      </c>
      <c r="F96" s="95">
        <f t="shared" si="7"/>
        <v>0.7172616435390509</v>
      </c>
      <c r="G96" s="208">
        <f t="shared" si="8"/>
        <v>0.9563488580520678</v>
      </c>
      <c r="H96" s="130">
        <v>1.1954360725650848</v>
      </c>
      <c r="I96" s="95">
        <v>0.37278744835251776</v>
      </c>
      <c r="J96" s="95"/>
      <c r="K96" s="157">
        <v>1.1323999971198755</v>
      </c>
      <c r="L96" s="157">
        <v>0.99751838502818</v>
      </c>
    </row>
    <row r="97" spans="1:12" ht="12.75">
      <c r="A97" s="46" t="s">
        <v>235</v>
      </c>
      <c r="B97" s="46" t="s">
        <v>137</v>
      </c>
      <c r="C97" s="94">
        <v>0.006248889042001984</v>
      </c>
      <c r="D97" s="95">
        <f t="shared" si="5"/>
        <v>1.0329927905674368</v>
      </c>
      <c r="E97" s="95">
        <f t="shared" si="6"/>
        <v>2.0659855811348735</v>
      </c>
      <c r="F97" s="95">
        <f t="shared" si="7"/>
        <v>3.0989783717023105</v>
      </c>
      <c r="G97" s="208">
        <f t="shared" si="8"/>
        <v>4.131971162269747</v>
      </c>
      <c r="H97" s="130">
        <v>5.164963952837184</v>
      </c>
      <c r="I97" s="95">
        <v>2.9101516061408756</v>
      </c>
      <c r="J97" s="95"/>
      <c r="K97" s="157">
        <v>2.0417465406031354</v>
      </c>
      <c r="L97" s="157">
        <v>1.7985514985865112</v>
      </c>
    </row>
    <row r="98" spans="1:12" ht="12.75">
      <c r="A98" s="46" t="s">
        <v>69</v>
      </c>
      <c r="B98" s="46" t="s">
        <v>138</v>
      </c>
      <c r="C98" s="94">
        <v>0.007482942619336346</v>
      </c>
      <c r="D98" s="95">
        <f t="shared" si="5"/>
        <v>0.5397653919702683</v>
      </c>
      <c r="E98" s="95">
        <f t="shared" si="6"/>
        <v>1.0795307839405366</v>
      </c>
      <c r="F98" s="95">
        <f t="shared" si="7"/>
        <v>1.6192961759108049</v>
      </c>
      <c r="G98" s="208">
        <f t="shared" si="8"/>
        <v>2.159061567881073</v>
      </c>
      <c r="H98" s="130">
        <v>2.6988269598513415</v>
      </c>
      <c r="I98" s="95">
        <v>0.7088915903847772</v>
      </c>
      <c r="J98" s="95"/>
      <c r="K98" s="157">
        <v>1.136923881818994</v>
      </c>
      <c r="L98" s="157">
        <v>1.0015034240343579</v>
      </c>
    </row>
    <row r="99" spans="1:12" ht="12.75">
      <c r="A99" s="46" t="s">
        <v>139</v>
      </c>
      <c r="B99" s="46" t="s">
        <v>140</v>
      </c>
      <c r="C99" s="94">
        <v>0.012005151857568076</v>
      </c>
      <c r="D99" s="95">
        <f t="shared" si="5"/>
        <v>0.23211023712639628</v>
      </c>
      <c r="E99" s="95">
        <f t="shared" si="6"/>
        <v>0.46422047425279256</v>
      </c>
      <c r="F99" s="95">
        <f t="shared" si="7"/>
        <v>0.6963307113791888</v>
      </c>
      <c r="G99" s="208">
        <f t="shared" si="8"/>
        <v>0.9284409485055851</v>
      </c>
      <c r="H99" s="130">
        <v>1.1605511856319815</v>
      </c>
      <c r="I99" s="63"/>
      <c r="J99" s="63"/>
      <c r="K99" s="157">
        <v>1.3883139367282868</v>
      </c>
      <c r="L99" s="157">
        <v>1.2229500879544015</v>
      </c>
    </row>
    <row r="100" spans="1:12" ht="12.75">
      <c r="A100" s="46" t="s">
        <v>70</v>
      </c>
      <c r="B100" s="94"/>
      <c r="C100" s="94">
        <v>0.023842114154999452</v>
      </c>
      <c r="D100" s="95"/>
      <c r="E100" s="95"/>
      <c r="F100" s="95"/>
      <c r="G100" s="208"/>
      <c r="H100" s="130"/>
      <c r="I100" s="95"/>
      <c r="J100" s="95"/>
      <c r="K100" s="157"/>
      <c r="L100" s="157"/>
    </row>
    <row r="101" spans="1:12" ht="12.75">
      <c r="A101" s="46" t="s">
        <v>71</v>
      </c>
      <c r="B101" s="46" t="s">
        <v>141</v>
      </c>
      <c r="C101" s="94">
        <v>0.008985701411090289</v>
      </c>
      <c r="D101" s="95">
        <f t="shared" si="5"/>
        <v>0.6924889674608437</v>
      </c>
      <c r="E101" s="95">
        <f t="shared" si="6"/>
        <v>1.3849779349216873</v>
      </c>
      <c r="F101" s="95">
        <f t="shared" si="7"/>
        <v>2.0774669023825307</v>
      </c>
      <c r="G101" s="208">
        <f t="shared" si="8"/>
        <v>2.7699558698433746</v>
      </c>
      <c r="H101" s="130">
        <v>3.462444837304218</v>
      </c>
      <c r="I101" s="95">
        <v>1.384710850739716</v>
      </c>
      <c r="J101" s="95"/>
      <c r="K101" s="162" t="s">
        <v>287</v>
      </c>
      <c r="L101" s="204" t="s">
        <v>287</v>
      </c>
    </row>
    <row r="102" spans="1:12" ht="12.75">
      <c r="A102" s="46" t="s">
        <v>236</v>
      </c>
      <c r="B102" s="46" t="s">
        <v>142</v>
      </c>
      <c r="C102" s="94">
        <v>0.008578662771469518</v>
      </c>
      <c r="D102" s="95">
        <f t="shared" si="5"/>
        <v>0.25103641563005535</v>
      </c>
      <c r="E102" s="95">
        <f t="shared" si="6"/>
        <v>0.5020728312601107</v>
      </c>
      <c r="F102" s="95">
        <f t="shared" si="7"/>
        <v>0.7531092468901661</v>
      </c>
      <c r="G102" s="208">
        <f t="shared" si="8"/>
        <v>1.0041456625202214</v>
      </c>
      <c r="H102" s="130">
        <v>1.2551820781502767</v>
      </c>
      <c r="I102" s="95">
        <v>0.3221671286029864</v>
      </c>
      <c r="J102" s="95"/>
      <c r="K102" s="157">
        <v>2.5265533916346614</v>
      </c>
      <c r="L102" s="157">
        <v>2.2256123854829735</v>
      </c>
    </row>
    <row r="103" spans="1:12" ht="12.75">
      <c r="A103" s="46" t="s">
        <v>237</v>
      </c>
      <c r="B103" s="46" t="s">
        <v>122</v>
      </c>
      <c r="C103" s="94">
        <v>0.006277749972439644</v>
      </c>
      <c r="D103" s="95">
        <f t="shared" si="5"/>
        <v>2.0093127335660346</v>
      </c>
      <c r="E103" s="95">
        <f t="shared" si="6"/>
        <v>4.018625467132069</v>
      </c>
      <c r="F103" s="95">
        <f t="shared" si="7"/>
        <v>6.027938200698104</v>
      </c>
      <c r="G103" s="208">
        <f t="shared" si="8"/>
        <v>8.037250934264138</v>
      </c>
      <c r="H103" s="130">
        <v>10.046563667830172</v>
      </c>
      <c r="I103" s="95">
        <v>4.641829732451099</v>
      </c>
      <c r="J103" s="95"/>
      <c r="K103" s="157">
        <v>9.10951155404676</v>
      </c>
      <c r="L103" s="157">
        <v>8.02446598101354</v>
      </c>
    </row>
    <row r="104" spans="1:12" ht="12.75">
      <c r="A104" s="46" t="s">
        <v>72</v>
      </c>
      <c r="B104" s="63"/>
      <c r="C104" s="94">
        <v>0.011676734373277478</v>
      </c>
      <c r="D104" s="95"/>
      <c r="E104" s="95"/>
      <c r="F104" s="95"/>
      <c r="G104" s="208"/>
      <c r="H104" s="130"/>
      <c r="I104" s="95"/>
      <c r="J104" s="95"/>
      <c r="K104" s="157"/>
      <c r="L104" s="157"/>
    </row>
    <row r="105" spans="1:12" ht="12.75">
      <c r="A105" s="46" t="s">
        <v>73</v>
      </c>
      <c r="B105" s="46" t="s">
        <v>143</v>
      </c>
      <c r="C105" s="94">
        <v>0.011676734373277478</v>
      </c>
      <c r="D105" s="95">
        <f t="shared" si="5"/>
        <v>1.4787466620803205</v>
      </c>
      <c r="E105" s="95">
        <f t="shared" si="6"/>
        <v>2.957493324160641</v>
      </c>
      <c r="F105" s="95">
        <f t="shared" si="7"/>
        <v>4.436239986240961</v>
      </c>
      <c r="G105" s="208">
        <f t="shared" si="8"/>
        <v>5.914986648321282</v>
      </c>
      <c r="H105" s="130">
        <v>7.393733310401602</v>
      </c>
      <c r="I105" s="95">
        <v>1.184585421926576</v>
      </c>
      <c r="J105" s="95"/>
      <c r="K105" s="157">
        <v>2.4708004666756107</v>
      </c>
      <c r="L105" s="157">
        <v>2.176500262728471</v>
      </c>
    </row>
    <row r="106" spans="1:12" ht="12.75">
      <c r="A106" s="46" t="s">
        <v>74</v>
      </c>
      <c r="B106" s="63"/>
      <c r="C106" s="94">
        <v>0.03165790309778415</v>
      </c>
      <c r="D106" s="95"/>
      <c r="E106" s="95"/>
      <c r="F106" s="95"/>
      <c r="G106" s="208"/>
      <c r="H106" s="130"/>
      <c r="I106" s="95"/>
      <c r="J106" s="95"/>
      <c r="K106" s="157"/>
      <c r="L106" s="157"/>
    </row>
    <row r="107" spans="1:12" ht="12.75">
      <c r="A107" s="46" t="s">
        <v>75</v>
      </c>
      <c r="B107" s="63" t="s">
        <v>283</v>
      </c>
      <c r="C107" s="94">
        <v>0.013276028001322897</v>
      </c>
      <c r="D107" s="95"/>
      <c r="E107" s="95"/>
      <c r="F107" s="99">
        <f>$H107/3</f>
        <v>0.9837585412255286</v>
      </c>
      <c r="G107" s="208">
        <f>$H107/3*2</f>
        <v>1.9675170824510573</v>
      </c>
      <c r="H107" s="130">
        <v>2.951275623676586</v>
      </c>
      <c r="I107" s="95">
        <v>1.3483236338917763</v>
      </c>
      <c r="J107" s="95"/>
      <c r="K107" s="157">
        <v>3.1438438174917214</v>
      </c>
      <c r="L107" s="157">
        <v>2.769376559149876</v>
      </c>
    </row>
    <row r="108" spans="1:12" ht="12.75">
      <c r="A108" s="46" t="s">
        <v>76</v>
      </c>
      <c r="B108" s="94" t="s">
        <v>283</v>
      </c>
      <c r="C108" s="94">
        <v>0.01413787509646125</v>
      </c>
      <c r="D108" s="95"/>
      <c r="E108" s="95"/>
      <c r="F108" s="99">
        <f>$H108/3</f>
        <v>0.5436120206385442</v>
      </c>
      <c r="G108" s="208">
        <f>$H108/3*2</f>
        <v>1.0872240412770884</v>
      </c>
      <c r="H108" s="130">
        <v>1.6308360619156326</v>
      </c>
      <c r="I108" s="95">
        <v>0.3127051173127191</v>
      </c>
      <c r="J108" s="95"/>
      <c r="K108" s="157">
        <v>0.9037048710698099</v>
      </c>
      <c r="L108" s="157">
        <v>0.7960634279622203</v>
      </c>
    </row>
    <row r="109" spans="1:12" ht="12.75">
      <c r="A109" s="142" t="s">
        <v>257</v>
      </c>
      <c r="B109" s="147" t="s">
        <v>284</v>
      </c>
      <c r="C109" s="144">
        <v>0.004244</v>
      </c>
      <c r="D109" s="145"/>
      <c r="E109" s="145"/>
      <c r="F109" s="145">
        <f>$H109/3</f>
        <v>0.036665558548528585</v>
      </c>
      <c r="G109" s="145">
        <f>$H109/3*2</f>
        <v>0.07333111709705717</v>
      </c>
      <c r="H109" s="154">
        <v>0.10999667564558575</v>
      </c>
      <c r="I109" s="151">
        <v>0.08333333607882096</v>
      </c>
      <c r="J109" s="151"/>
      <c r="K109" s="210">
        <v>0.10524818049148003</v>
      </c>
      <c r="L109" s="210">
        <v>0.10524818049148003</v>
      </c>
    </row>
    <row r="110" spans="1:12" ht="12.75">
      <c r="A110" s="46" t="s">
        <v>77</v>
      </c>
      <c r="B110" s="94"/>
      <c r="C110" s="97">
        <v>0.040523</v>
      </c>
      <c r="D110" s="95"/>
      <c r="E110" s="95"/>
      <c r="F110" s="95"/>
      <c r="G110" s="208"/>
      <c r="H110" s="131"/>
      <c r="I110" s="141"/>
      <c r="J110" s="141"/>
      <c r="K110" s="161"/>
      <c r="L110" s="160"/>
    </row>
    <row r="111" spans="1:12" ht="12.75">
      <c r="A111" s="142" t="s">
        <v>78</v>
      </c>
      <c r="B111" s="142" t="s">
        <v>144</v>
      </c>
      <c r="C111" s="144">
        <v>0.040523</v>
      </c>
      <c r="D111" s="145">
        <f t="shared" si="5"/>
        <v>29.064</v>
      </c>
      <c r="E111" s="145">
        <f t="shared" si="6"/>
        <v>58.128</v>
      </c>
      <c r="F111" s="145">
        <f t="shared" si="7"/>
        <v>87.19200000000001</v>
      </c>
      <c r="G111" s="145">
        <f t="shared" si="8"/>
        <v>116.256</v>
      </c>
      <c r="H111" s="154">
        <v>145.32</v>
      </c>
      <c r="I111" s="151">
        <v>145.31619557725017</v>
      </c>
      <c r="J111" s="151"/>
      <c r="K111" s="210">
        <v>122.36153463939469</v>
      </c>
      <c r="L111" s="210">
        <v>122.36153463939469</v>
      </c>
    </row>
    <row r="112" ht="12.75">
      <c r="K112" s="128"/>
    </row>
    <row r="113" spans="8:11" ht="12.75">
      <c r="H113" s="12"/>
      <c r="I113" s="133"/>
      <c r="J113" s="133"/>
      <c r="K113" s="128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79</v>
      </c>
      <c r="B3" s="2" t="s">
        <v>80</v>
      </c>
      <c r="C3" s="2" t="s">
        <v>81</v>
      </c>
      <c r="D3" s="2" t="s">
        <v>82</v>
      </c>
      <c r="E3" s="2"/>
      <c r="F3" s="2"/>
      <c r="G3" s="2"/>
      <c r="H3" s="2"/>
      <c r="I3" s="163">
        <v>37622</v>
      </c>
      <c r="J3" s="3"/>
      <c r="K3" s="163">
        <v>37622</v>
      </c>
    </row>
    <row r="4" spans="1:14" ht="12.75">
      <c r="A4" s="1" t="s">
        <v>83</v>
      </c>
      <c r="B4" s="2" t="s">
        <v>84</v>
      </c>
      <c r="C4" s="3"/>
      <c r="D4" s="2" t="s">
        <v>85</v>
      </c>
      <c r="E4" s="2"/>
      <c r="F4" s="2"/>
      <c r="G4" s="2"/>
      <c r="H4" s="2"/>
      <c r="I4" s="1" t="s">
        <v>0</v>
      </c>
      <c r="J4" s="3"/>
      <c r="K4" s="1" t="s">
        <v>0</v>
      </c>
      <c r="N4" t="s">
        <v>302</v>
      </c>
    </row>
    <row r="5" spans="1:13" ht="12.75">
      <c r="A5" s="1" t="s">
        <v>86</v>
      </c>
      <c r="B5" s="2" t="s">
        <v>0</v>
      </c>
      <c r="C5" s="2" t="s">
        <v>0</v>
      </c>
      <c r="D5" s="78">
        <v>36678</v>
      </c>
      <c r="E5" s="176"/>
      <c r="F5" s="176"/>
      <c r="G5" s="181">
        <v>37622</v>
      </c>
      <c r="H5" s="164"/>
      <c r="I5" s="2" t="s">
        <v>87</v>
      </c>
      <c r="J5" s="2" t="s">
        <v>88</v>
      </c>
      <c r="K5" s="2" t="s">
        <v>87</v>
      </c>
      <c r="M5" s="179" t="s">
        <v>301</v>
      </c>
    </row>
    <row r="6" spans="1:63" ht="12.75">
      <c r="A6" s="102" t="s">
        <v>296</v>
      </c>
      <c r="B6" s="103"/>
      <c r="C6" s="122" t="s">
        <v>89</v>
      </c>
      <c r="D6" s="103" t="s">
        <v>90</v>
      </c>
      <c r="E6" s="103"/>
      <c r="F6" s="103"/>
      <c r="G6" s="125" t="s">
        <v>90</v>
      </c>
      <c r="H6" s="122" t="s">
        <v>286</v>
      </c>
      <c r="I6" s="104"/>
      <c r="J6" s="105" t="s">
        <v>91</v>
      </c>
      <c r="K6" s="104" t="s">
        <v>92</v>
      </c>
      <c r="L6" s="106">
        <v>37622</v>
      </c>
      <c r="M6" s="103" t="s">
        <v>93</v>
      </c>
      <c r="N6" s="103" t="s">
        <v>94</v>
      </c>
      <c r="O6" s="122" t="s">
        <v>297</v>
      </c>
      <c r="P6" s="122" t="s">
        <v>298</v>
      </c>
      <c r="Q6" s="122" t="s">
        <v>299</v>
      </c>
      <c r="R6" s="122" t="s">
        <v>300</v>
      </c>
      <c r="S6" s="103" t="s">
        <v>95</v>
      </c>
      <c r="T6" s="103" t="s">
        <v>96</v>
      </c>
      <c r="U6" s="103" t="s">
        <v>97</v>
      </c>
      <c r="V6" s="103" t="s">
        <v>98</v>
      </c>
      <c r="W6" s="107" t="s">
        <v>99</v>
      </c>
      <c r="X6" s="103" t="s">
        <v>100</v>
      </c>
      <c r="Y6" s="103" t="s">
        <v>101</v>
      </c>
      <c r="Z6" s="107" t="s">
        <v>102</v>
      </c>
      <c r="AA6" s="107" t="s">
        <v>103</v>
      </c>
      <c r="AB6" s="107" t="s">
        <v>104</v>
      </c>
      <c r="AC6" s="107" t="s">
        <v>105</v>
      </c>
      <c r="AD6" s="103" t="s">
        <v>106</v>
      </c>
      <c r="AE6" s="107"/>
      <c r="AF6" s="103" t="s">
        <v>107</v>
      </c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 t="s">
        <v>108</v>
      </c>
      <c r="BB6" s="103" t="s">
        <v>109</v>
      </c>
      <c r="BC6" s="103" t="s">
        <v>110</v>
      </c>
      <c r="BD6" s="103"/>
      <c r="BE6" s="108" t="s">
        <v>108</v>
      </c>
      <c r="BF6" s="108" t="s">
        <v>111</v>
      </c>
      <c r="BG6" s="109" t="s">
        <v>112</v>
      </c>
      <c r="BH6" s="15"/>
      <c r="BI6" s="15"/>
      <c r="BJ6" s="15"/>
      <c r="BK6" s="15"/>
    </row>
    <row r="7" spans="1:59" ht="12.75">
      <c r="A7" s="110" t="s">
        <v>113</v>
      </c>
      <c r="B7" s="111"/>
      <c r="C7" s="139">
        <f>(C9+C61+C74+C91)</f>
        <v>1</v>
      </c>
      <c r="D7" s="113" t="s">
        <v>285</v>
      </c>
      <c r="E7" s="113"/>
      <c r="F7" s="113"/>
      <c r="G7" s="126" t="s">
        <v>285</v>
      </c>
      <c r="H7" s="165"/>
      <c r="I7" s="114" t="e">
        <f>(I9+I61+I74+I91)</f>
        <v>#VALUE!</v>
      </c>
      <c r="J7" s="114"/>
      <c r="K7" s="115" t="e">
        <f>(K9+K61+K74+K91)</f>
        <v>#VALUE!</v>
      </c>
      <c r="L7" s="116"/>
      <c r="M7" s="178" t="e">
        <f>K7-N7</f>
        <v>#VALUE!</v>
      </c>
      <c r="N7" s="117">
        <v>317.33</v>
      </c>
      <c r="O7" s="166"/>
      <c r="P7" s="166"/>
      <c r="Q7" s="166"/>
      <c r="R7" s="166"/>
      <c r="S7" s="112">
        <f>SUM(S11:S111)</f>
        <v>0.7249447740050711</v>
      </c>
      <c r="T7" s="112">
        <f>SUM(T11:T111)</f>
        <v>0.9999999999999998</v>
      </c>
      <c r="U7" s="114">
        <f>SUM(U11:U111)</f>
        <v>10759.521347182379</v>
      </c>
      <c r="V7" s="118">
        <f>SUM(V11:V111)</f>
        <v>0.9999999999999998</v>
      </c>
      <c r="W7" s="119" t="e">
        <f>K7-N7</f>
        <v>#VALUE!</v>
      </c>
      <c r="X7" s="116"/>
      <c r="Y7" s="116"/>
      <c r="Z7" s="119"/>
      <c r="AA7" s="119"/>
      <c r="AB7" s="114" t="e">
        <f>SUM(AB11:AB111)</f>
        <v>#VALUE!</v>
      </c>
      <c r="AC7" s="114" t="e">
        <f>SUM(AC11:AC111)</f>
        <v>#VALUE!</v>
      </c>
      <c r="AD7" s="119" t="e">
        <f>W7-AB7</f>
        <v>#VALUE!</v>
      </c>
      <c r="AE7" s="114"/>
      <c r="AF7" s="116"/>
      <c r="AG7" s="114" t="e">
        <f>SUM(AG11:AG111)</f>
        <v>#VALUE!</v>
      </c>
      <c r="AH7" s="114" t="e">
        <f>SUM(AH11:AH111)</f>
        <v>#VALUE!</v>
      </c>
      <c r="AI7" s="120" t="e">
        <f>$W7-AG7</f>
        <v>#VALUE!</v>
      </c>
      <c r="AJ7" s="116"/>
      <c r="AK7" s="116"/>
      <c r="AL7" s="114" t="e">
        <f>SUM(AL11:AL111)</f>
        <v>#VALUE!</v>
      </c>
      <c r="AM7" s="114" t="e">
        <f>SUM(AM11:AM111)</f>
        <v>#VALUE!</v>
      </c>
      <c r="AN7" s="120" t="e">
        <f>$W7-AL7</f>
        <v>#VALUE!</v>
      </c>
      <c r="AO7" s="116"/>
      <c r="AP7" s="116"/>
      <c r="AQ7" s="114" t="e">
        <f>SUM(AQ11:AQ111)</f>
        <v>#VALUE!</v>
      </c>
      <c r="AR7" s="114" t="e">
        <f>SUM(AR11:AR111)</f>
        <v>#VALUE!</v>
      </c>
      <c r="AS7" s="120" t="e">
        <f>$W7-AQ7</f>
        <v>#VALUE!</v>
      </c>
      <c r="AT7" s="116"/>
      <c r="AU7" s="116"/>
      <c r="AV7" s="114" t="e">
        <f>SUM(AV11:AV111)</f>
        <v>#VALUE!</v>
      </c>
      <c r="AW7" s="114" t="e">
        <f>SUM(AW11:AW111)</f>
        <v>#VALUE!</v>
      </c>
      <c r="AX7" s="120" t="e">
        <f>$W7-AV7</f>
        <v>#VALUE!</v>
      </c>
      <c r="AY7" s="116"/>
      <c r="AZ7" s="116"/>
      <c r="BA7" s="114" t="e">
        <f>SUM(BA11:BA111)</f>
        <v>#VALUE!</v>
      </c>
      <c r="BB7" s="114" t="e">
        <f>SUM(BB11:BB111)</f>
        <v>#VALUE!</v>
      </c>
      <c r="BC7" s="120" t="e">
        <f>$W7-BA7</f>
        <v>#VALUE!</v>
      </c>
      <c r="BD7" s="120"/>
      <c r="BE7" s="116" t="e">
        <f>SUM(BE11:BE111)</f>
        <v>#VALUE!</v>
      </c>
      <c r="BF7" s="119" t="e">
        <f>SUM(BF11:BF111)</f>
        <v>#VALUE!</v>
      </c>
      <c r="BG7" s="121" t="e">
        <f>K7-N7</f>
        <v>#VALUE!</v>
      </c>
    </row>
    <row r="8" spans="1:60" ht="12.75">
      <c r="A8" s="4"/>
      <c r="B8" s="3"/>
      <c r="C8" s="137"/>
      <c r="D8" s="177">
        <f>SUM(D11:D111)</f>
        <v>295.95113404812946</v>
      </c>
      <c r="E8" s="177">
        <v>168.91453282184779</v>
      </c>
      <c r="F8" s="177">
        <v>-10.768861650181918</v>
      </c>
      <c r="G8" s="177">
        <f>SUM(G11:G111)</f>
        <v>305.9607355287768</v>
      </c>
      <c r="H8" s="167">
        <f>SUM(H11:H111)</f>
        <v>1.0000000000000002</v>
      </c>
      <c r="I8" s="3"/>
      <c r="J8" s="3"/>
      <c r="K8" s="6"/>
      <c r="O8" s="167">
        <f>SUM(O11:O111)</f>
        <v>0.631923329953247</v>
      </c>
      <c r="P8" s="167">
        <f>SUM(P11:P111)</f>
        <v>1.0000000000000007</v>
      </c>
      <c r="Q8" s="168">
        <f>SUM(Q11:Q111)</f>
        <v>27372.768649927795</v>
      </c>
      <c r="R8" s="167">
        <f>SUM(R11:R111)</f>
        <v>0.9999999999999996</v>
      </c>
      <c r="BG8" s="13" t="e">
        <f>SUM(BG9+BG61+BG74+BG91)</f>
        <v>#VALUE!</v>
      </c>
      <c r="BH8" t="s">
        <v>0</v>
      </c>
    </row>
    <row r="9" spans="1:60" ht="12.75">
      <c r="A9" s="1" t="s">
        <v>1</v>
      </c>
      <c r="B9" s="3"/>
      <c r="C9" s="140">
        <f>(C10+C14+C18+C21+C24+C28+C36+C39+C43+C50+C53+C56+C58)</f>
        <v>0.525479884537913</v>
      </c>
      <c r="D9" s="3"/>
      <c r="E9" s="3"/>
      <c r="F9" s="180"/>
      <c r="G9" s="3"/>
      <c r="H9" s="169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170"/>
      <c r="P9" s="170"/>
      <c r="Q9" s="171"/>
      <c r="R9" s="170"/>
      <c r="BG9" s="13" t="e">
        <f>SUM(BG10+BG14+BG18+BG21+BG24+BG28+BG36+BG39+BG43+BG50+BG53+BG56+BG58)</f>
        <v>#VALUE!</v>
      </c>
      <c r="BH9" t="s">
        <v>0</v>
      </c>
    </row>
    <row r="10" spans="1:60" ht="12.75">
      <c r="A10" s="1" t="s">
        <v>2</v>
      </c>
      <c r="B10" s="3"/>
      <c r="C10" s="140">
        <f>SUM(C11:C13)</f>
        <v>0.09838679454144161</v>
      </c>
      <c r="D10" s="3"/>
      <c r="E10" s="3"/>
      <c r="F10" s="3"/>
      <c r="G10" s="3"/>
      <c r="H10" s="169"/>
      <c r="I10" s="5">
        <f>SUM(I11:I13)</f>
        <v>19.191419479198558</v>
      </c>
      <c r="J10" s="7"/>
      <c r="K10" s="6">
        <f>SUM(K11:K13)</f>
        <v>19.191419479198558</v>
      </c>
      <c r="M10" t="s">
        <v>0</v>
      </c>
      <c r="O10" s="170"/>
      <c r="P10" s="170"/>
      <c r="Q10" s="171"/>
      <c r="R10" s="170"/>
      <c r="S10" s="4"/>
      <c r="AJ10" t="s">
        <v>0</v>
      </c>
      <c r="BG10" s="13" t="e">
        <f>SUM(BE11:BF13)</f>
        <v>#VALUE!</v>
      </c>
      <c r="BH10" t="s">
        <v>0</v>
      </c>
    </row>
    <row r="11" spans="1:59" ht="12.75">
      <c r="A11" s="1" t="s">
        <v>3</v>
      </c>
      <c r="B11" s="1" t="s">
        <v>114</v>
      </c>
      <c r="C11" s="138">
        <v>0.04904789322173088</v>
      </c>
      <c r="D11" s="13">
        <v>13.944468452099873</v>
      </c>
      <c r="E11" s="13">
        <v>13.944468452099873</v>
      </c>
      <c r="F11" s="127">
        <f>(E11/$E$8)*$F$8</f>
        <v>-0.8890061088134338</v>
      </c>
      <c r="G11" s="127">
        <f>E11-F11</f>
        <v>14.833474560913306</v>
      </c>
      <c r="H11" s="172">
        <f>D11/$D$8</f>
        <v>0.04711746923001192</v>
      </c>
      <c r="I11" s="5">
        <f>J11*$D11</f>
        <v>8.809749786134102</v>
      </c>
      <c r="J11" s="219">
        <v>0.6317737973588701</v>
      </c>
      <c r="K11" s="6">
        <f>L11*$D11</f>
        <v>8.809749786134102</v>
      </c>
      <c r="L11" s="219">
        <v>0.6317737973588701</v>
      </c>
      <c r="M11" s="219">
        <v>0.6317737973588701</v>
      </c>
      <c r="N11" s="12">
        <f>M11-L11</f>
        <v>0</v>
      </c>
      <c r="O11" s="123">
        <v>0.05936561606387814</v>
      </c>
      <c r="P11" s="123">
        <f>O11/$O$8</f>
        <v>0.09394433351316579</v>
      </c>
      <c r="Q11" s="171">
        <f>1/P11</f>
        <v>10.644601569927104</v>
      </c>
      <c r="R11" s="123">
        <f>Q11/$Q$8</f>
        <v>0.0003888755904110994</v>
      </c>
      <c r="S11" s="4">
        <v>0.04059439146731342</v>
      </c>
      <c r="T11" s="150">
        <f>S11/$S$7</f>
        <v>0.055996529560511675</v>
      </c>
      <c r="U11" s="13">
        <f>1/T11</f>
        <v>17.858249570973275</v>
      </c>
      <c r="V11" s="150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27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4</v>
      </c>
      <c r="B12" s="1" t="s">
        <v>114</v>
      </c>
      <c r="C12" s="138">
        <v>0.011625406518128715</v>
      </c>
      <c r="D12" s="13">
        <v>2.488669002901625</v>
      </c>
      <c r="E12" s="13">
        <v>2.488669002901625</v>
      </c>
      <c r="F12" s="127">
        <f aca="true" t="shared" si="4" ref="F12:F75">(E12/$E$8)*$F$8</f>
        <v>-0.1586609022777784</v>
      </c>
      <c r="G12" s="127">
        <f aca="true" t="shared" si="5" ref="G12:G75">E12-F12</f>
        <v>2.6473299051794035</v>
      </c>
      <c r="H12" s="172">
        <f aca="true" t="shared" si="6" ref="H12:H73">D12/$D$8</f>
        <v>0.008409053781483067</v>
      </c>
      <c r="I12" s="5">
        <f>J12*$D12</f>
        <v>1.5708357831683706</v>
      </c>
      <c r="J12" s="219">
        <v>0.631195141393604</v>
      </c>
      <c r="K12" s="6">
        <f>L12*$D12</f>
        <v>1.5708357831683706</v>
      </c>
      <c r="L12" s="219">
        <v>0.631195141393604</v>
      </c>
      <c r="M12" s="219">
        <v>0.631195141393604</v>
      </c>
      <c r="N12" s="12">
        <f aca="true" t="shared" si="7" ref="N12:N59">M12-L12</f>
        <v>0</v>
      </c>
      <c r="O12" s="123">
        <v>0.009506299129867982</v>
      </c>
      <c r="P12" s="123">
        <f aca="true" t="shared" si="8" ref="P12:P73">O12/$O$8</f>
        <v>0.015043437517287593</v>
      </c>
      <c r="Q12" s="171">
        <f aca="true" t="shared" si="9" ref="Q12:Q73">1/P12</f>
        <v>66.47416847717297</v>
      </c>
      <c r="R12" s="123">
        <f aca="true" t="shared" si="10" ref="R12:R73">Q12/$Q$8</f>
        <v>0.0024284780734939765</v>
      </c>
      <c r="S12" s="4">
        <v>0.010260558372836513</v>
      </c>
      <c r="T12" s="150">
        <f>S12/$S$7</f>
        <v>0.014153572438560318</v>
      </c>
      <c r="U12" s="13">
        <f aca="true" t="shared" si="11" ref="U12:U27">1/T12</f>
        <v>70.65354025218234</v>
      </c>
      <c r="V12" s="150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27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5</v>
      </c>
      <c r="B13" s="1" t="s">
        <v>114</v>
      </c>
      <c r="C13" s="138">
        <v>0.037713494801582016</v>
      </c>
      <c r="D13" s="13">
        <v>5.82603400258268</v>
      </c>
      <c r="E13" s="13">
        <v>5.82603400258268</v>
      </c>
      <c r="F13" s="127">
        <f t="shared" si="4"/>
        <v>-0.3714289889386805</v>
      </c>
      <c r="G13" s="127">
        <f t="shared" si="5"/>
        <v>6.19746299152136</v>
      </c>
      <c r="H13" s="172">
        <f t="shared" si="6"/>
        <v>0.01968579718851563</v>
      </c>
      <c r="I13" s="173">
        <f>J13*$D13</f>
        <v>8.810833909896088</v>
      </c>
      <c r="J13" s="219">
        <v>1.51232105854347</v>
      </c>
      <c r="K13" s="135">
        <f>L13*$D13</f>
        <v>8.810833909896088</v>
      </c>
      <c r="L13" s="219">
        <v>1.51232105854347</v>
      </c>
      <c r="M13" s="219">
        <v>1.51232105854347</v>
      </c>
      <c r="N13" s="174">
        <f t="shared" si="7"/>
        <v>0</v>
      </c>
      <c r="O13" s="123">
        <v>0.022082031334534676</v>
      </c>
      <c r="P13" s="123">
        <f t="shared" si="8"/>
        <v>0.03494416219158806</v>
      </c>
      <c r="Q13" s="171">
        <f t="shared" si="9"/>
        <v>28.617083291833083</v>
      </c>
      <c r="R13" s="123">
        <f t="shared" si="10"/>
        <v>0.0010454581214570915</v>
      </c>
      <c r="S13" s="4">
        <v>0.03334134108698049</v>
      </c>
      <c r="T13" s="150">
        <f>S13/$S$7</f>
        <v>0.04599156002295323</v>
      </c>
      <c r="U13" s="13">
        <f t="shared" si="11"/>
        <v>21.74311981374246</v>
      </c>
      <c r="V13" s="150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27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6</v>
      </c>
      <c r="B14" s="3"/>
      <c r="C14" s="140">
        <f>SUM(C15:C17)</f>
        <v>0.09769304787746584</v>
      </c>
      <c r="D14" s="13"/>
      <c r="E14" s="13"/>
      <c r="F14" s="127">
        <f t="shared" si="4"/>
        <v>0</v>
      </c>
      <c r="G14" s="127">
        <f t="shared" si="5"/>
        <v>0</v>
      </c>
      <c r="H14" s="172"/>
      <c r="I14" s="173">
        <f>SUM(I15:I17)</f>
        <v>20.410646497191017</v>
      </c>
      <c r="J14" s="219"/>
      <c r="K14" s="135">
        <f>SUM(K15:K17)</f>
        <v>20.410646497191017</v>
      </c>
      <c r="L14" s="219"/>
      <c r="M14" s="219"/>
      <c r="N14" s="174">
        <f t="shared" si="7"/>
        <v>0</v>
      </c>
      <c r="O14" s="123"/>
      <c r="P14" s="123"/>
      <c r="Q14" s="171"/>
      <c r="R14" s="123"/>
      <c r="S14" s="4"/>
      <c r="T14" s="150"/>
      <c r="U14" s="13"/>
      <c r="V14" s="150"/>
      <c r="X14" s="13"/>
      <c r="Y14" s="127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7</v>
      </c>
      <c r="B15" s="1" t="s">
        <v>114</v>
      </c>
      <c r="C15" s="138">
        <v>0.02916868889730301</v>
      </c>
      <c r="D15" s="13">
        <v>2.363892872450352</v>
      </c>
      <c r="E15" s="13">
        <v>2.363892872450352</v>
      </c>
      <c r="F15" s="127">
        <f t="shared" si="4"/>
        <v>-0.15070601015791568</v>
      </c>
      <c r="G15" s="127">
        <f t="shared" si="5"/>
        <v>2.5145988826082677</v>
      </c>
      <c r="H15" s="172">
        <f t="shared" si="6"/>
        <v>0.007987443197517603</v>
      </c>
      <c r="I15" s="173">
        <f>J15*$D15</f>
        <v>5.61051669167951</v>
      </c>
      <c r="J15" s="219">
        <v>2.37342256794564</v>
      </c>
      <c r="K15" s="135">
        <f>L15*$D15</f>
        <v>5.61051669167951</v>
      </c>
      <c r="L15" s="219">
        <v>2.37342256794564</v>
      </c>
      <c r="M15" s="219">
        <v>2.37342256794564</v>
      </c>
      <c r="N15" s="174">
        <f t="shared" si="7"/>
        <v>0</v>
      </c>
      <c r="O15" s="123">
        <v>0.008044809897158644</v>
      </c>
      <c r="P15" s="123">
        <f t="shared" si="8"/>
        <v>0.01273067398501309</v>
      </c>
      <c r="Q15" s="171">
        <f t="shared" si="9"/>
        <v>78.55043662081272</v>
      </c>
      <c r="R15" s="123">
        <f t="shared" si="10"/>
        <v>0.0028696562494426345</v>
      </c>
      <c r="S15" s="4">
        <v>0.025697175338992396</v>
      </c>
      <c r="T15" s="150">
        <f>S15/$S$7</f>
        <v>0.035447079916204265</v>
      </c>
      <c r="U15" s="13">
        <f t="shared" si="11"/>
        <v>28.211068510127415</v>
      </c>
      <c r="V15" s="150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27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8</v>
      </c>
      <c r="B16" s="1" t="s">
        <v>114</v>
      </c>
      <c r="C16" s="138">
        <v>0.05317808158093905</v>
      </c>
      <c r="D16" s="13">
        <v>3.3284769923451565</v>
      </c>
      <c r="E16" s="13">
        <v>3.3284769923451565</v>
      </c>
      <c r="F16" s="127">
        <f t="shared" si="4"/>
        <v>-0.21220144671733346</v>
      </c>
      <c r="G16" s="127">
        <f t="shared" si="5"/>
        <v>3.54067843906249</v>
      </c>
      <c r="H16" s="172">
        <f t="shared" si="6"/>
        <v>0.01124671139730743</v>
      </c>
      <c r="I16" s="173">
        <f>J16*$D16</f>
        <v>11.924507460167254</v>
      </c>
      <c r="J16" s="219">
        <v>3.5825716949798</v>
      </c>
      <c r="K16" s="135">
        <f>L16*$D16</f>
        <v>11.924507460167254</v>
      </c>
      <c r="L16" s="219">
        <v>3.5825716949798</v>
      </c>
      <c r="M16" s="219">
        <v>3.5825716949798</v>
      </c>
      <c r="N16" s="174">
        <f t="shared" si="7"/>
        <v>0</v>
      </c>
      <c r="O16" s="123">
        <v>0.011414750789865985</v>
      </c>
      <c r="P16" s="123">
        <f t="shared" si="8"/>
        <v>0.01806350588561196</v>
      </c>
      <c r="Q16" s="171">
        <f t="shared" si="9"/>
        <v>55.36023883362118</v>
      </c>
      <c r="R16" s="123">
        <f t="shared" si="10"/>
        <v>0.0020224566810039223</v>
      </c>
      <c r="S16" s="4">
        <v>0.046891050325212215</v>
      </c>
      <c r="T16" s="150">
        <f>S16/$S$7</f>
        <v>0.0646822378843498</v>
      </c>
      <c r="U16" s="13">
        <f t="shared" si="11"/>
        <v>15.460194834136297</v>
      </c>
      <c r="V16" s="150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27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9</v>
      </c>
      <c r="B17" s="1" t="s">
        <v>114</v>
      </c>
      <c r="C17" s="138">
        <v>0.015346277399223783</v>
      </c>
      <c r="D17" s="13">
        <v>1.3519813739182274</v>
      </c>
      <c r="E17" s="13">
        <v>1.3519813739182274</v>
      </c>
      <c r="F17" s="127">
        <f t="shared" si="4"/>
        <v>-0.08619329625535409</v>
      </c>
      <c r="G17" s="127">
        <f t="shared" si="5"/>
        <v>1.4381746701735814</v>
      </c>
      <c r="H17" s="172">
        <f t="shared" si="6"/>
        <v>0.004568258804841611</v>
      </c>
      <c r="I17" s="173">
        <f>J17*$D17</f>
        <v>2.8756223453442527</v>
      </c>
      <c r="J17" s="219">
        <v>2.12696890713095</v>
      </c>
      <c r="K17" s="135">
        <f>L17*$D17</f>
        <v>2.8756223453442527</v>
      </c>
      <c r="L17" s="219">
        <v>2.12696890713095</v>
      </c>
      <c r="M17" s="219">
        <v>2.12696890713095</v>
      </c>
      <c r="N17" s="174">
        <f t="shared" si="7"/>
        <v>0</v>
      </c>
      <c r="O17" s="123">
        <v>0.004211518105367183</v>
      </c>
      <c r="P17" s="123">
        <f t="shared" si="8"/>
        <v>0.006664602975931864</v>
      </c>
      <c r="Q17" s="171">
        <f t="shared" si="9"/>
        <v>150.04644741949946</v>
      </c>
      <c r="R17" s="123">
        <f t="shared" si="10"/>
        <v>0.005481595571805458</v>
      </c>
      <c r="S17" s="4">
        <v>0.013474073696395106</v>
      </c>
      <c r="T17" s="150">
        <f>S17/$S$7</f>
        <v>0.018586345028677804</v>
      </c>
      <c r="U17" s="13">
        <f t="shared" si="11"/>
        <v>53.80293965580913</v>
      </c>
      <c r="V17" s="150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27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10</v>
      </c>
      <c r="B18" s="3"/>
      <c r="C18" s="140">
        <f>SUM(C19:C20)</f>
        <v>0.018462384405764122</v>
      </c>
      <c r="D18" s="13"/>
      <c r="E18" s="13"/>
      <c r="F18" s="127">
        <f t="shared" si="4"/>
        <v>0</v>
      </c>
      <c r="G18" s="127">
        <f t="shared" si="5"/>
        <v>0</v>
      </c>
      <c r="H18" s="172"/>
      <c r="I18" s="173">
        <f>SUM(I19:I20)</f>
        <v>4.807542182125452</v>
      </c>
      <c r="J18" s="219"/>
      <c r="K18" s="135">
        <f>SUM(K19:K20)</f>
        <v>4.807542182125452</v>
      </c>
      <c r="L18" s="219"/>
      <c r="M18" s="219"/>
      <c r="N18" s="174">
        <f t="shared" si="7"/>
        <v>0</v>
      </c>
      <c r="O18" s="123"/>
      <c r="P18" s="123"/>
      <c r="Q18" s="171"/>
      <c r="R18" s="123"/>
      <c r="S18" s="4"/>
      <c r="T18" s="150"/>
      <c r="U18" s="13"/>
      <c r="V18" s="150"/>
      <c r="X18" s="13"/>
      <c r="Y18" s="127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11</v>
      </c>
      <c r="B19" s="1" t="s">
        <v>114</v>
      </c>
      <c r="C19" s="138">
        <v>0.012361358043685383</v>
      </c>
      <c r="D19" s="13">
        <v>0.5038427113116906</v>
      </c>
      <c r="E19" s="13">
        <v>0.5038427113116906</v>
      </c>
      <c r="F19" s="127">
        <f t="shared" si="4"/>
        <v>-0.03212164377407766</v>
      </c>
      <c r="G19" s="127">
        <f t="shared" si="5"/>
        <v>0.5359643550857682</v>
      </c>
      <c r="H19" s="172">
        <f t="shared" si="6"/>
        <v>0.0017024523759038965</v>
      </c>
      <c r="I19" s="173">
        <f>J19*$D19</f>
        <v>3.6256412328657874</v>
      </c>
      <c r="J19" s="219">
        <v>7.19597833106862</v>
      </c>
      <c r="K19" s="135">
        <f>L19*$D19</f>
        <v>3.6256412328657874</v>
      </c>
      <c r="L19" s="219">
        <v>7.19597833106862</v>
      </c>
      <c r="M19" s="219">
        <v>7.19597833106862</v>
      </c>
      <c r="N19" s="174">
        <f t="shared" si="7"/>
        <v>0</v>
      </c>
      <c r="O19" s="123">
        <v>0.0022925241800402624</v>
      </c>
      <c r="P19" s="123">
        <f t="shared" si="8"/>
        <v>0.0036278517841869763</v>
      </c>
      <c r="Q19" s="171">
        <f t="shared" si="9"/>
        <v>275.64521912355525</v>
      </c>
      <c r="R19" s="123">
        <f t="shared" si="10"/>
        <v>0.010070052563874731</v>
      </c>
      <c r="S19" s="4">
        <v>0.010553148495204499</v>
      </c>
      <c r="T19" s="150">
        <f>S19/$S$7</f>
        <v>0.014557175765130322</v>
      </c>
      <c r="U19" s="13">
        <f t="shared" si="11"/>
        <v>68.69464353074311</v>
      </c>
      <c r="V19" s="150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27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255</v>
      </c>
      <c r="B20" s="1" t="s">
        <v>115</v>
      </c>
      <c r="C20" s="138">
        <v>0.006101026362078739</v>
      </c>
      <c r="D20" s="13">
        <v>1.5240382342448733</v>
      </c>
      <c r="E20" s="13">
        <v>1.5240382342448733</v>
      </c>
      <c r="F20" s="127">
        <f t="shared" si="4"/>
        <v>-0.09716249170508198</v>
      </c>
      <c r="G20" s="127">
        <f t="shared" si="5"/>
        <v>1.6212007259499552</v>
      </c>
      <c r="H20" s="172">
        <f t="shared" si="6"/>
        <v>0.005149627958502854</v>
      </c>
      <c r="I20" s="173">
        <f>J20*$D20</f>
        <v>1.1819009492596648</v>
      </c>
      <c r="J20" s="219">
        <v>0.7755061012923145</v>
      </c>
      <c r="K20" s="135">
        <f>L20*$D20</f>
        <v>1.1819009492596648</v>
      </c>
      <c r="L20" s="219">
        <v>0.7755061012923145</v>
      </c>
      <c r="M20" s="219">
        <v>0.7755061012923145</v>
      </c>
      <c r="N20" s="174">
        <f t="shared" si="7"/>
        <v>0</v>
      </c>
      <c r="O20" s="123">
        <v>0.0042609854068144095</v>
      </c>
      <c r="P20" s="123">
        <f t="shared" si="8"/>
        <v>0.00674288351900168</v>
      </c>
      <c r="Q20" s="171">
        <f t="shared" si="9"/>
        <v>148.30450462060708</v>
      </c>
      <c r="R20" s="123">
        <f t="shared" si="10"/>
        <v>0.005417957770998013</v>
      </c>
      <c r="S20" s="4">
        <v>0.005375099492889428</v>
      </c>
      <c r="T20" s="150">
        <f>S20/$S$7</f>
        <v>0.007414495125185673</v>
      </c>
      <c r="U20" s="13">
        <f t="shared" si="11"/>
        <v>134.87094982410662</v>
      </c>
      <c r="V20" s="150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27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12</v>
      </c>
      <c r="B21" s="3"/>
      <c r="C21" s="140">
        <f>SUM(C22:C23)</f>
        <v>0.022342812914321525</v>
      </c>
      <c r="D21" s="13"/>
      <c r="E21" s="13"/>
      <c r="F21" s="127">
        <f t="shared" si="4"/>
        <v>0</v>
      </c>
      <c r="G21" s="127">
        <f t="shared" si="5"/>
        <v>0</v>
      </c>
      <c r="H21" s="172"/>
      <c r="I21" s="173" t="e">
        <f>SUM(I22:I23)</f>
        <v>#VALUE!</v>
      </c>
      <c r="J21" s="219"/>
      <c r="K21" s="135" t="e">
        <f>SUM(K22:K23)</f>
        <v>#VALUE!</v>
      </c>
      <c r="L21" s="219"/>
      <c r="M21" s="219"/>
      <c r="N21" s="174">
        <f t="shared" si="7"/>
        <v>0</v>
      </c>
      <c r="O21" s="123"/>
      <c r="P21" s="123"/>
      <c r="Q21" s="171"/>
      <c r="R21" s="123"/>
      <c r="S21" s="4"/>
      <c r="T21" s="150"/>
      <c r="U21" s="13"/>
      <c r="V21" s="150"/>
      <c r="X21" s="13"/>
      <c r="Y21" s="127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13</v>
      </c>
      <c r="B22" s="1" t="s">
        <v>116</v>
      </c>
      <c r="C22" s="138">
        <v>0.013984989346902484</v>
      </c>
      <c r="D22" s="13">
        <v>1.9854415214559378</v>
      </c>
      <c r="E22" s="13">
        <v>1.9854415214559378</v>
      </c>
      <c r="F22" s="127">
        <f t="shared" si="4"/>
        <v>-0.12657848144798722</v>
      </c>
      <c r="G22" s="127">
        <f t="shared" si="5"/>
        <v>2.112020002903925</v>
      </c>
      <c r="H22" s="172">
        <f t="shared" si="6"/>
        <v>0.006708680228044176</v>
      </c>
      <c r="I22" s="173">
        <f>J22*$D22</f>
        <v>2.643885949618567</v>
      </c>
      <c r="J22" s="219">
        <v>1.3316362738701</v>
      </c>
      <c r="K22" s="135">
        <f>L22*$D22</f>
        <v>2.643885949618567</v>
      </c>
      <c r="L22" s="219">
        <v>1.3316362738701</v>
      </c>
      <c r="M22" s="219">
        <v>1.3316362738701</v>
      </c>
      <c r="N22" s="174">
        <f t="shared" si="7"/>
        <v>0</v>
      </c>
      <c r="O22" s="123">
        <v>0.007032034976494993</v>
      </c>
      <c r="P22" s="123">
        <f t="shared" si="8"/>
        <v>0.011127987594658453</v>
      </c>
      <c r="Q22" s="171">
        <f t="shared" si="9"/>
        <v>89.86350779902111</v>
      </c>
      <c r="R22" s="123">
        <f t="shared" si="10"/>
        <v>0.003282952811543897</v>
      </c>
      <c r="S22" s="4">
        <v>0.012325607705875869</v>
      </c>
      <c r="T22" s="150">
        <f>S22/$S$7</f>
        <v>0.017002133331869014</v>
      </c>
      <c r="U22" s="13">
        <f t="shared" si="11"/>
        <v>58.81614856681469</v>
      </c>
      <c r="V22" s="150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27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14</v>
      </c>
      <c r="B23" s="1" t="s">
        <v>117</v>
      </c>
      <c r="C23" s="138">
        <v>0.00835782356741904</v>
      </c>
      <c r="D23" s="13">
        <v>2.6772686992013015</v>
      </c>
      <c r="E23" s="13">
        <v>2.6772686992013015</v>
      </c>
      <c r="F23" s="127">
        <f t="shared" si="4"/>
        <v>-0.17068475838292252</v>
      </c>
      <c r="G23" s="127">
        <f t="shared" si="5"/>
        <v>2.8479534575842242</v>
      </c>
      <c r="H23" s="172">
        <f t="shared" si="6"/>
        <v>0.00904632012244936</v>
      </c>
      <c r="I23" s="173" t="e">
        <f>J23*$D23</f>
        <v>#VALUE!</v>
      </c>
      <c r="J23" s="219" t="s">
        <v>310</v>
      </c>
      <c r="K23" s="135" t="e">
        <f>L23*$D23</f>
        <v>#VALUE!</v>
      </c>
      <c r="L23" s="219" t="s">
        <v>310</v>
      </c>
      <c r="M23" s="219" t="s">
        <v>310</v>
      </c>
      <c r="N23" s="174" t="e">
        <f t="shared" si="7"/>
        <v>#VALUE!</v>
      </c>
      <c r="O23" s="123">
        <v>0.008719553760605854</v>
      </c>
      <c r="P23" s="123">
        <f t="shared" si="8"/>
        <v>0.013798436214170116</v>
      </c>
      <c r="Q23" s="171">
        <f t="shared" si="9"/>
        <v>72.47198048232912</v>
      </c>
      <c r="R23" s="123">
        <f t="shared" si="10"/>
        <v>0.002647594089190546</v>
      </c>
      <c r="S23" s="4">
        <v>0.0073804365560577664</v>
      </c>
      <c r="T23" s="150">
        <f>S23/$S$7</f>
        <v>0.010180687992663756</v>
      </c>
      <c r="U23" s="13">
        <f t="shared" si="11"/>
        <v>98.22518878101401</v>
      </c>
      <c r="V23" s="150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27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15</v>
      </c>
      <c r="B24" s="3"/>
      <c r="C24" s="140">
        <f>SUM(C25:C27)</f>
        <v>0.079148033080653</v>
      </c>
      <c r="D24" s="13"/>
      <c r="E24" s="13"/>
      <c r="F24" s="127">
        <f t="shared" si="4"/>
        <v>0</v>
      </c>
      <c r="G24" s="127">
        <f t="shared" si="5"/>
        <v>0</v>
      </c>
      <c r="H24" s="172"/>
      <c r="I24" s="173">
        <f>SUM(I25:I27)</f>
        <v>17.471920210972986</v>
      </c>
      <c r="J24" s="219"/>
      <c r="K24" s="135">
        <f>SUM(K25:K27)</f>
        <v>17.471920210972986</v>
      </c>
      <c r="L24" s="219"/>
      <c r="M24" s="219"/>
      <c r="N24" s="174">
        <f t="shared" si="7"/>
        <v>0</v>
      </c>
      <c r="O24" s="123"/>
      <c r="P24" s="123"/>
      <c r="Q24" s="171"/>
      <c r="R24" s="123"/>
      <c r="S24" s="4"/>
      <c r="T24" s="150"/>
      <c r="U24" s="13"/>
      <c r="V24" s="150"/>
      <c r="X24" s="13"/>
      <c r="Y24" s="127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16</v>
      </c>
      <c r="B25" s="1" t="s">
        <v>114</v>
      </c>
      <c r="C25" s="138">
        <v>0.014679295360556326</v>
      </c>
      <c r="D25" s="13">
        <v>2.06</v>
      </c>
      <c r="E25" s="13">
        <v>2.06</v>
      </c>
      <c r="F25" s="127">
        <f t="shared" si="4"/>
        <v>-0.13133183171854024</v>
      </c>
      <c r="G25" s="182">
        <v>2.06</v>
      </c>
      <c r="H25" s="172">
        <f t="shared" si="6"/>
        <v>0.006960608570146549</v>
      </c>
      <c r="I25" s="173">
        <f>J25*$D25</f>
        <v>2.5831749505689987</v>
      </c>
      <c r="J25" s="219">
        <v>1.25396842260631</v>
      </c>
      <c r="K25" s="135">
        <f>L25*$D25</f>
        <v>2.5831749505689987</v>
      </c>
      <c r="L25" s="219">
        <v>1.25396842260631</v>
      </c>
      <c r="M25" s="219">
        <v>1.25396842260631</v>
      </c>
      <c r="N25" s="174">
        <f t="shared" si="7"/>
        <v>0</v>
      </c>
      <c r="O25" s="123">
        <v>0.006626354668577596</v>
      </c>
      <c r="P25" s="123">
        <f t="shared" si="8"/>
        <v>0.010486010492867622</v>
      </c>
      <c r="Q25" s="171">
        <f t="shared" si="9"/>
        <v>95.36515347568843</v>
      </c>
      <c r="R25" s="123">
        <f t="shared" si="10"/>
        <v>0.0034839425523709305</v>
      </c>
      <c r="S25" s="4">
        <v>0.012939648881049499</v>
      </c>
      <c r="T25" s="150">
        <f>S25/$S$7</f>
        <v>0.017849151197493817</v>
      </c>
      <c r="U25" s="13">
        <f t="shared" si="11"/>
        <v>56.0250730656822</v>
      </c>
      <c r="V25" s="150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27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17</v>
      </c>
      <c r="B26" s="1" t="s">
        <v>116</v>
      </c>
      <c r="C26" s="138">
        <v>0.047164140082449735</v>
      </c>
      <c r="D26" s="13">
        <v>18.145891560237324</v>
      </c>
      <c r="E26" s="13">
        <v>18.145891560237324</v>
      </c>
      <c r="F26" s="127">
        <f t="shared" si="4"/>
        <v>-1.1568607654232852</v>
      </c>
      <c r="G26" s="127">
        <f t="shared" si="5"/>
        <v>19.30275232566061</v>
      </c>
      <c r="H26" s="172">
        <f t="shared" si="6"/>
        <v>0.061313809857833905</v>
      </c>
      <c r="I26" s="173">
        <f>J26*$D26</f>
        <v>10.72263507377593</v>
      </c>
      <c r="J26" s="219">
        <v>0.59091255109626</v>
      </c>
      <c r="K26" s="135">
        <f>L26*$D26</f>
        <v>10.72263507377593</v>
      </c>
      <c r="L26" s="219">
        <v>0.59091255109626</v>
      </c>
      <c r="M26" s="219">
        <v>0.59091255109626</v>
      </c>
      <c r="N26" s="174">
        <f t="shared" si="7"/>
        <v>0</v>
      </c>
      <c r="O26" s="123">
        <v>0.08665453953736929</v>
      </c>
      <c r="P26" s="123">
        <f t="shared" si="8"/>
        <v>0.13712824868133996</v>
      </c>
      <c r="Q26" s="171">
        <f t="shared" si="9"/>
        <v>7.292443457976411</v>
      </c>
      <c r="R26" s="123">
        <f t="shared" si="10"/>
        <v>0.0002664123440065551</v>
      </c>
      <c r="S26" s="4">
        <v>0.04174385266233051</v>
      </c>
      <c r="T26" s="150">
        <f>S26/$S$7</f>
        <v>0.057582114057750974</v>
      </c>
      <c r="U26" s="13">
        <f t="shared" si="11"/>
        <v>17.36650375491715</v>
      </c>
      <c r="V26" s="150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27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18</v>
      </c>
      <c r="B27" s="1" t="s">
        <v>114</v>
      </c>
      <c r="C27" s="138">
        <v>0.017304597637646944</v>
      </c>
      <c r="D27" s="13">
        <v>1.3898933864369063</v>
      </c>
      <c r="E27" s="13">
        <v>1.3898933864369063</v>
      </c>
      <c r="F27" s="127">
        <f t="shared" si="4"/>
        <v>-0.08861031278361348</v>
      </c>
      <c r="G27" s="127">
        <f t="shared" si="5"/>
        <v>1.4785036992205198</v>
      </c>
      <c r="H27" s="172">
        <f t="shared" si="6"/>
        <v>0.004696361076321718</v>
      </c>
      <c r="I27" s="173">
        <f>J27*$D27</f>
        <v>4.166110186628057</v>
      </c>
      <c r="J27" s="219">
        <v>2.99743147732229</v>
      </c>
      <c r="K27" s="135">
        <f>L27*$D27</f>
        <v>4.166110186628057</v>
      </c>
      <c r="L27" s="219">
        <v>2.99743147732229</v>
      </c>
      <c r="M27" s="219">
        <v>2.99743147732229</v>
      </c>
      <c r="N27" s="174">
        <f t="shared" si="7"/>
        <v>0</v>
      </c>
      <c r="O27" s="123">
        <v>0.0028856792759822405</v>
      </c>
      <c r="P27" s="123">
        <f t="shared" si="8"/>
        <v>0.004566502199239484</v>
      </c>
      <c r="Q27" s="171">
        <f t="shared" si="9"/>
        <v>218.98598891872695</v>
      </c>
      <c r="R27" s="123">
        <f t="shared" si="10"/>
        <v>0.008000140275152787</v>
      </c>
      <c r="S27" s="4">
        <v>0.015190801455186859</v>
      </c>
      <c r="T27" s="150">
        <f>S27/$S$7</f>
        <v>0.020954425771307923</v>
      </c>
      <c r="U27" s="13">
        <f t="shared" si="11"/>
        <v>47.722615303983225</v>
      </c>
      <c r="V27" s="150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27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19</v>
      </c>
      <c r="B28" s="3"/>
      <c r="C28" s="140">
        <f>SUM(C29:C35)</f>
        <v>0.03564437610251205</v>
      </c>
      <c r="D28" s="13"/>
      <c r="E28" s="13"/>
      <c r="F28" s="127">
        <f t="shared" si="4"/>
        <v>0</v>
      </c>
      <c r="G28" s="127">
        <f t="shared" si="5"/>
        <v>0</v>
      </c>
      <c r="H28" s="172"/>
      <c r="I28" s="173">
        <f>SUM(I29:I35)</f>
        <v>9.517669286315334</v>
      </c>
      <c r="J28" s="219"/>
      <c r="K28" s="135">
        <f>SUM(K29:K35)</f>
        <v>9.517669286315334</v>
      </c>
      <c r="L28" s="219"/>
      <c r="M28" s="219"/>
      <c r="N28" s="174">
        <f t="shared" si="7"/>
        <v>0</v>
      </c>
      <c r="O28" s="123"/>
      <c r="P28" s="123"/>
      <c r="Q28" s="171"/>
      <c r="R28" s="123"/>
      <c r="S28" s="4"/>
      <c r="T28" s="150"/>
      <c r="U28" s="13"/>
      <c r="V28" s="150"/>
      <c r="X28" s="13"/>
      <c r="Y28" s="127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20</v>
      </c>
      <c r="B29" s="1" t="s">
        <v>114</v>
      </c>
      <c r="C29" s="138">
        <v>0.005863528603249432</v>
      </c>
      <c r="D29" s="13">
        <v>0.5</v>
      </c>
      <c r="E29" s="13">
        <v>0.5</v>
      </c>
      <c r="F29" s="127">
        <f t="shared" si="4"/>
        <v>-0.0318766581841117</v>
      </c>
      <c r="G29" s="182">
        <v>0.5</v>
      </c>
      <c r="H29" s="172">
        <f t="shared" si="6"/>
        <v>0.0016894680995501333</v>
      </c>
      <c r="I29" s="173">
        <f aca="true" t="shared" si="43" ref="I29:I35">J29*$D29</f>
        <v>1.003593650694095</v>
      </c>
      <c r="J29" s="219">
        <v>2.00718730138819</v>
      </c>
      <c r="K29" s="135">
        <f aca="true" t="shared" si="44" ref="K29:K35">L29*$D29</f>
        <v>1.003593650694095</v>
      </c>
      <c r="L29" s="219">
        <v>2.00718730138819</v>
      </c>
      <c r="M29" s="219">
        <v>2.00718730138819</v>
      </c>
      <c r="N29" s="174">
        <f t="shared" si="7"/>
        <v>0</v>
      </c>
      <c r="O29" s="123">
        <v>0.0018660146069843118</v>
      </c>
      <c r="P29" s="123">
        <f t="shared" si="8"/>
        <v>0.0029529129856977576</v>
      </c>
      <c r="Q29" s="171">
        <f t="shared" si="9"/>
        <v>338.6486512956647</v>
      </c>
      <c r="R29" s="123">
        <f t="shared" si="10"/>
        <v>0.012371735414369858</v>
      </c>
      <c r="S29" s="4">
        <v>0.004960099217285856</v>
      </c>
      <c r="T29" s="150">
        <f aca="true" t="shared" si="45" ref="T29:T35">S29/$S$7</f>
        <v>0.006842037345662912</v>
      </c>
      <c r="U29" s="13">
        <f aca="true" t="shared" si="46" ref="U29:U42">1/T29</f>
        <v>146.15529695024077</v>
      </c>
      <c r="V29" s="150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27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21</v>
      </c>
      <c r="B30" s="1" t="s">
        <v>118</v>
      </c>
      <c r="C30" s="138">
        <v>0.002577660005538148</v>
      </c>
      <c r="D30" s="13">
        <v>1.75</v>
      </c>
      <c r="E30" s="13">
        <v>1.75</v>
      </c>
      <c r="F30" s="127">
        <f t="shared" si="4"/>
        <v>-0.11156830364439096</v>
      </c>
      <c r="G30" s="182">
        <v>1.75</v>
      </c>
      <c r="H30" s="172">
        <f t="shared" si="6"/>
        <v>0.0059131383484254665</v>
      </c>
      <c r="I30" s="173">
        <f t="shared" si="43"/>
        <v>1.43693656684319</v>
      </c>
      <c r="J30" s="219">
        <v>0.82110660962468</v>
      </c>
      <c r="K30" s="135">
        <f t="shared" si="44"/>
        <v>1.43693656684319</v>
      </c>
      <c r="L30" s="219">
        <v>0.82110660962468</v>
      </c>
      <c r="M30" s="219">
        <v>0.82110660962468</v>
      </c>
      <c r="N30" s="174">
        <f t="shared" si="7"/>
        <v>0</v>
      </c>
      <c r="O30" s="123">
        <v>0.0023235597998922724</v>
      </c>
      <c r="P30" s="123">
        <f t="shared" si="8"/>
        <v>0.0036769647356811176</v>
      </c>
      <c r="Q30" s="171">
        <f t="shared" si="9"/>
        <v>271.96344590853437</v>
      </c>
      <c r="R30" s="123">
        <f t="shared" si="10"/>
        <v>0.009935547601585116</v>
      </c>
      <c r="S30" s="4">
        <v>0.002267075846102966</v>
      </c>
      <c r="T30" s="150">
        <f t="shared" si="45"/>
        <v>0.0031272393807022705</v>
      </c>
      <c r="U30" s="13">
        <f t="shared" si="46"/>
        <v>319.77085162423174</v>
      </c>
      <c r="V30" s="150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27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22</v>
      </c>
      <c r="B31" s="1" t="s">
        <v>118</v>
      </c>
      <c r="C31" s="138">
        <v>0.008935507760558249</v>
      </c>
      <c r="D31" s="13">
        <v>3.1317708121773564</v>
      </c>
      <c r="E31" s="13">
        <v>3.1317708121773564</v>
      </c>
      <c r="F31" s="127">
        <f t="shared" si="4"/>
        <v>-0.19966077538151097</v>
      </c>
      <c r="G31" s="127">
        <v>3.1317708121773564</v>
      </c>
      <c r="H31" s="172">
        <f t="shared" si="6"/>
        <v>0.010582053764551711</v>
      </c>
      <c r="I31" s="173">
        <f t="shared" si="43"/>
        <v>1.8239056656894523</v>
      </c>
      <c r="J31" s="219">
        <v>0.58238797634792</v>
      </c>
      <c r="K31" s="135">
        <f t="shared" si="44"/>
        <v>1.8239056656894523</v>
      </c>
      <c r="L31" s="219">
        <v>0.58238797634792</v>
      </c>
      <c r="M31" s="219">
        <v>0.58238797634792</v>
      </c>
      <c r="N31" s="174">
        <f t="shared" si="7"/>
        <v>0</v>
      </c>
      <c r="O31" s="123">
        <v>0.010800837298343073</v>
      </c>
      <c r="P31" s="123">
        <f t="shared" si="8"/>
        <v>0.017092005922842216</v>
      </c>
      <c r="Q31" s="171">
        <f t="shared" si="9"/>
        <v>58.506883540425946</v>
      </c>
      <c r="R31" s="123">
        <f t="shared" si="10"/>
        <v>0.002137411976430827</v>
      </c>
      <c r="S31" s="4">
        <v>0.007893962076948518</v>
      </c>
      <c r="T31" s="150">
        <f t="shared" si="45"/>
        <v>0.010889053014807026</v>
      </c>
      <c r="U31" s="13">
        <f t="shared" si="46"/>
        <v>91.8353504790721</v>
      </c>
      <c r="V31" s="150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27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23</v>
      </c>
      <c r="B32" s="1" t="s">
        <v>114</v>
      </c>
      <c r="C32" s="138">
        <v>0.002655125609833599</v>
      </c>
      <c r="D32" s="13">
        <v>0.5771926399850147</v>
      </c>
      <c r="E32" s="13">
        <v>0.5771926399850147</v>
      </c>
      <c r="F32" s="127">
        <f t="shared" si="4"/>
        <v>-0.036797944982374715</v>
      </c>
      <c r="G32" s="127">
        <v>0.5771926399850147</v>
      </c>
      <c r="H32" s="172">
        <f t="shared" si="6"/>
        <v>0.001950297105099614</v>
      </c>
      <c r="I32" s="173">
        <f t="shared" si="43"/>
        <v>0.7450935267880724</v>
      </c>
      <c r="J32" s="219">
        <v>1.29089228651186</v>
      </c>
      <c r="K32" s="135">
        <f t="shared" si="44"/>
        <v>0.7450935267880724</v>
      </c>
      <c r="L32" s="219">
        <v>1.29089228651186</v>
      </c>
      <c r="M32" s="219">
        <v>1.29089228651186</v>
      </c>
      <c r="N32" s="174">
        <f t="shared" si="7"/>
        <v>0</v>
      </c>
      <c r="O32" s="123">
        <v>0.002004787150140309</v>
      </c>
      <c r="P32" s="123">
        <f t="shared" si="8"/>
        <v>0.003172516435322358</v>
      </c>
      <c r="Q32" s="171">
        <f t="shared" si="9"/>
        <v>315.20719289776997</v>
      </c>
      <c r="R32" s="123">
        <f t="shared" si="10"/>
        <v>0.011515356627931074</v>
      </c>
      <c r="S32" s="4">
        <v>0.002318826479991181</v>
      </c>
      <c r="T32" s="150">
        <f t="shared" si="45"/>
        <v>0.0031986250030888014</v>
      </c>
      <c r="U32" s="13">
        <f t="shared" si="46"/>
        <v>312.63433476394846</v>
      </c>
      <c r="V32" s="150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27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224</v>
      </c>
      <c r="B33" s="1" t="s">
        <v>114</v>
      </c>
      <c r="C33" s="138">
        <v>0.0031705640022490237</v>
      </c>
      <c r="D33" s="13">
        <v>0.5</v>
      </c>
      <c r="E33" s="13">
        <v>0.5</v>
      </c>
      <c r="F33" s="127">
        <f t="shared" si="4"/>
        <v>-0.0318766581841117</v>
      </c>
      <c r="G33" s="182">
        <v>0.5</v>
      </c>
      <c r="H33" s="172">
        <f t="shared" si="6"/>
        <v>0.0016894680995501333</v>
      </c>
      <c r="I33" s="173">
        <f t="shared" si="43"/>
        <v>1.026000066281935</v>
      </c>
      <c r="J33" s="219">
        <v>2.05200013256387</v>
      </c>
      <c r="K33" s="135">
        <f t="shared" si="44"/>
        <v>1.026000066281935</v>
      </c>
      <c r="L33" s="219">
        <v>2.05200013256387</v>
      </c>
      <c r="M33" s="219">
        <v>2.05200013256387</v>
      </c>
      <c r="N33" s="174">
        <f t="shared" si="7"/>
        <v>0</v>
      </c>
      <c r="O33" s="123">
        <v>0.0014802518416897612</v>
      </c>
      <c r="P33" s="123">
        <f t="shared" si="8"/>
        <v>0.0023424548066602923</v>
      </c>
      <c r="Q33" s="171">
        <f t="shared" si="9"/>
        <v>426.90257978796603</v>
      </c>
      <c r="R33" s="123">
        <f t="shared" si="10"/>
        <v>0.01559588601531881</v>
      </c>
      <c r="S33" s="4">
        <v>0.002738802778084004</v>
      </c>
      <c r="T33" s="150">
        <f t="shared" si="45"/>
        <v>0.003777946784764112</v>
      </c>
      <c r="U33" s="13">
        <f t="shared" si="46"/>
        <v>264.6940406976744</v>
      </c>
      <c r="V33" s="150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27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24</v>
      </c>
      <c r="B34" s="1" t="s">
        <v>118</v>
      </c>
      <c r="C34" s="138">
        <v>0.0022444678294399733</v>
      </c>
      <c r="D34" s="13">
        <v>0.45</v>
      </c>
      <c r="E34" s="13">
        <v>0.45</v>
      </c>
      <c r="F34" s="127">
        <f t="shared" si="4"/>
        <v>-0.028688992365700536</v>
      </c>
      <c r="G34" s="182">
        <v>0.45</v>
      </c>
      <c r="H34" s="172">
        <f t="shared" si="6"/>
        <v>0.00152052128959512</v>
      </c>
      <c r="I34" s="173">
        <f t="shared" si="43"/>
        <v>0.8468695052678026</v>
      </c>
      <c r="J34" s="219">
        <v>1.88193223392845</v>
      </c>
      <c r="K34" s="135">
        <f t="shared" si="44"/>
        <v>0.8468695052678026</v>
      </c>
      <c r="L34" s="219">
        <v>1.88193223392845</v>
      </c>
      <c r="M34" s="219">
        <v>1.88193223392845</v>
      </c>
      <c r="N34" s="174">
        <f t="shared" si="7"/>
        <v>0</v>
      </c>
      <c r="O34" s="123">
        <v>0.0011745410289575235</v>
      </c>
      <c r="P34" s="123">
        <f t="shared" si="8"/>
        <v>0.0018586764774840996</v>
      </c>
      <c r="Q34" s="171">
        <f t="shared" si="9"/>
        <v>538.0172462039213</v>
      </c>
      <c r="R34" s="123">
        <f t="shared" si="10"/>
        <v>0.019655200140134183</v>
      </c>
      <c r="S34" s="4">
        <v>0.0019297015213317165</v>
      </c>
      <c r="T34" s="150">
        <f t="shared" si="45"/>
        <v>0.0026618600347593072</v>
      </c>
      <c r="U34" s="13">
        <f t="shared" si="46"/>
        <v>375.677153171738</v>
      </c>
      <c r="V34" s="150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27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225</v>
      </c>
      <c r="B35" s="1" t="s">
        <v>114</v>
      </c>
      <c r="C35" s="138">
        <v>0.010197522291643626</v>
      </c>
      <c r="D35" s="13">
        <v>2.940380450032478</v>
      </c>
      <c r="E35" s="13">
        <v>2.940380450032478</v>
      </c>
      <c r="F35" s="127">
        <f t="shared" si="4"/>
        <v>-0.1874590050738597</v>
      </c>
      <c r="G35" s="127">
        <v>2.940380450032478</v>
      </c>
      <c r="H35" s="172">
        <f t="shared" si="6"/>
        <v>0.009935357941741472</v>
      </c>
      <c r="I35" s="173">
        <f t="shared" si="43"/>
        <v>2.6352703047507866</v>
      </c>
      <c r="J35" s="219">
        <v>0.8962344667751</v>
      </c>
      <c r="K35" s="135">
        <f t="shared" si="44"/>
        <v>2.6352703047507866</v>
      </c>
      <c r="L35" s="219">
        <v>0.8962344667751</v>
      </c>
      <c r="M35" s="219">
        <v>0.8962344667751</v>
      </c>
      <c r="N35" s="174">
        <f t="shared" si="7"/>
        <v>0</v>
      </c>
      <c r="O35" s="123">
        <v>0.011631110296967848</v>
      </c>
      <c r="P35" s="123">
        <f t="shared" si="8"/>
        <v>0.01840588841343835</v>
      </c>
      <c r="Q35" s="171">
        <f t="shared" si="9"/>
        <v>54.33043912565983</v>
      </c>
      <c r="R35" s="123">
        <f t="shared" si="10"/>
        <v>0.0019848353602989715</v>
      </c>
      <c r="S35" s="4">
        <v>0.009006600705545145</v>
      </c>
      <c r="T35" s="150">
        <f t="shared" si="45"/>
        <v>0.012423843896117448</v>
      </c>
      <c r="U35" s="13">
        <f t="shared" si="46"/>
        <v>80.49038674033147</v>
      </c>
      <c r="V35" s="150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27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25</v>
      </c>
      <c r="B36" s="3"/>
      <c r="C36" s="140">
        <f>SUM(C37:C38)</f>
        <v>0.03858354140273011</v>
      </c>
      <c r="D36" s="13"/>
      <c r="E36" s="13"/>
      <c r="F36" s="127">
        <f t="shared" si="4"/>
        <v>0</v>
      </c>
      <c r="G36" s="127">
        <f t="shared" si="5"/>
        <v>0</v>
      </c>
      <c r="H36" s="172"/>
      <c r="I36" s="173">
        <f>SUM(I37:I38)</f>
        <v>9.058221701248133</v>
      </c>
      <c r="J36" s="219"/>
      <c r="K36" s="135">
        <f>SUM(K37:K38)</f>
        <v>9.058221701248133</v>
      </c>
      <c r="L36" s="219"/>
      <c r="M36" s="219"/>
      <c r="N36" s="174">
        <f t="shared" si="7"/>
        <v>0</v>
      </c>
      <c r="O36" s="123"/>
      <c r="P36" s="123"/>
      <c r="Q36" s="171"/>
      <c r="R36" s="123"/>
      <c r="S36" s="4"/>
      <c r="T36" s="150"/>
      <c r="U36" s="13"/>
      <c r="V36" s="150"/>
      <c r="X36" s="13"/>
      <c r="Y36" s="127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26</v>
      </c>
      <c r="B37" s="1" t="s">
        <v>114</v>
      </c>
      <c r="C37" s="138">
        <v>0.03475312759480437</v>
      </c>
      <c r="D37" s="13">
        <v>14.42222912862827</v>
      </c>
      <c r="E37" s="13">
        <v>14.42222912862827</v>
      </c>
      <c r="F37" s="127">
        <f t="shared" si="4"/>
        <v>-0.9194649363724452</v>
      </c>
      <c r="G37" s="127">
        <f t="shared" si="5"/>
        <v>15.341694065000716</v>
      </c>
      <c r="H37" s="172">
        <f t="shared" si="6"/>
        <v>0.04873179207444035</v>
      </c>
      <c r="I37" s="173">
        <f>J37*$D37</f>
        <v>7.853438813435901</v>
      </c>
      <c r="J37" s="219">
        <v>0.54453709918162</v>
      </c>
      <c r="K37" s="135">
        <f>L37*$D37</f>
        <v>7.853438813435901</v>
      </c>
      <c r="L37" s="219">
        <v>0.54453709918162</v>
      </c>
      <c r="M37" s="219">
        <v>0.54453709918162</v>
      </c>
      <c r="N37" s="174">
        <f t="shared" si="7"/>
        <v>0</v>
      </c>
      <c r="O37" s="123">
        <v>0.05610040231562338</v>
      </c>
      <c r="P37" s="123">
        <f t="shared" si="8"/>
        <v>0.08877722922458645</v>
      </c>
      <c r="Q37" s="171">
        <f t="shared" si="9"/>
        <v>11.26414970071013</v>
      </c>
      <c r="R37" s="123">
        <f t="shared" si="10"/>
        <v>0.00041150933048710226</v>
      </c>
      <c r="S37" s="4">
        <v>0.028779323668834747</v>
      </c>
      <c r="T37" s="150">
        <f>S37/$S$7</f>
        <v>0.0396986428494944</v>
      </c>
      <c r="U37" s="13">
        <f t="shared" si="46"/>
        <v>25.18977799294557</v>
      </c>
      <c r="V37" s="150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27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27</v>
      </c>
      <c r="B38" s="1" t="s">
        <v>118</v>
      </c>
      <c r="C38" s="138">
        <v>0.0038304138079257475</v>
      </c>
      <c r="D38" s="13">
        <v>3.0729647224330203</v>
      </c>
      <c r="E38" s="13">
        <v>3.0729647224330203</v>
      </c>
      <c r="F38" s="127">
        <f t="shared" si="4"/>
        <v>-0.19591169213766216</v>
      </c>
      <c r="G38" s="127">
        <f t="shared" si="5"/>
        <v>3.2688764145706823</v>
      </c>
      <c r="H38" s="172">
        <f t="shared" si="6"/>
        <v>0.010383351739187035</v>
      </c>
      <c r="I38" s="173">
        <f>J38*$D38</f>
        <v>1.2047828878122315</v>
      </c>
      <c r="J38" s="219">
        <v>0.39205880855617</v>
      </c>
      <c r="K38" s="135">
        <f>L38*$D38</f>
        <v>1.2047828878122315</v>
      </c>
      <c r="L38" s="219">
        <v>0.39205880855617</v>
      </c>
      <c r="M38" s="219">
        <v>0.39205880855617</v>
      </c>
      <c r="N38" s="174">
        <f t="shared" si="7"/>
        <v>0</v>
      </c>
      <c r="O38" s="123">
        <v>0.008202371390403253</v>
      </c>
      <c r="P38" s="123">
        <f t="shared" si="8"/>
        <v>0.01298001039304896</v>
      </c>
      <c r="Q38" s="171">
        <f t="shared" si="9"/>
        <v>77.04154077838943</v>
      </c>
      <c r="R38" s="123">
        <f t="shared" si="10"/>
        <v>0.0028145322734312687</v>
      </c>
      <c r="S38" s="4">
        <v>0.0033846904971888436</v>
      </c>
      <c r="T38" s="150">
        <f>S38/$S$7</f>
        <v>0.004668894264165242</v>
      </c>
      <c r="U38" s="13">
        <f t="shared" si="46"/>
        <v>214.1834754483975</v>
      </c>
      <c r="V38" s="150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27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28</v>
      </c>
      <c r="B39" s="3"/>
      <c r="C39" s="140">
        <f>SUM(C40:C42)</f>
        <v>0.01270574180813002</v>
      </c>
      <c r="D39" s="13"/>
      <c r="E39" s="13"/>
      <c r="F39" s="127">
        <f t="shared" si="4"/>
        <v>0</v>
      </c>
      <c r="G39" s="127">
        <f t="shared" si="5"/>
        <v>0</v>
      </c>
      <c r="H39" s="172"/>
      <c r="I39" s="173">
        <f>SUM(I40:I42)</f>
        <v>4950.0546699255265</v>
      </c>
      <c r="J39" s="219"/>
      <c r="K39" s="135">
        <f>SUM(K40:K42)</f>
        <v>4950.0546699255265</v>
      </c>
      <c r="L39" s="219"/>
      <c r="M39" s="219"/>
      <c r="N39" s="174">
        <f t="shared" si="7"/>
        <v>0</v>
      </c>
      <c r="O39" s="123"/>
      <c r="P39" s="123"/>
      <c r="Q39" s="171"/>
      <c r="R39" s="123"/>
      <c r="S39" s="4"/>
      <c r="T39" s="150"/>
      <c r="U39" s="13"/>
      <c r="V39" s="150"/>
      <c r="X39" s="13"/>
      <c r="Y39" s="127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29</v>
      </c>
      <c r="B40" s="1" t="s">
        <v>114</v>
      </c>
      <c r="C40" s="138">
        <v>0.004969057031087779</v>
      </c>
      <c r="D40" s="13">
        <v>0.9017199774426471</v>
      </c>
      <c r="E40" s="13">
        <v>0.9017199774426471</v>
      </c>
      <c r="F40" s="127">
        <f t="shared" si="4"/>
        <v>-0.057487638997448354</v>
      </c>
      <c r="G40" s="127">
        <f t="shared" si="5"/>
        <v>0.9592076164400954</v>
      </c>
      <c r="H40" s="172">
        <f t="shared" si="6"/>
        <v>0.003046854273232836</v>
      </c>
      <c r="I40" s="173">
        <f>J40*$D40</f>
        <v>0.8665138115770092</v>
      </c>
      <c r="J40" s="219">
        <v>0.9609566531225299</v>
      </c>
      <c r="K40" s="135">
        <f>L40*$D40</f>
        <v>0.8665138115770092</v>
      </c>
      <c r="L40" s="219">
        <v>0.9609566531225299</v>
      </c>
      <c r="M40" s="219">
        <v>0.9609566531225299</v>
      </c>
      <c r="N40" s="174">
        <f t="shared" si="7"/>
        <v>0</v>
      </c>
      <c r="O40" s="123">
        <v>0.00169603224657335</v>
      </c>
      <c r="P40" s="123">
        <f t="shared" si="8"/>
        <v>0.002683920922335359</v>
      </c>
      <c r="Q40" s="171">
        <f t="shared" si="9"/>
        <v>372.58921888423987</v>
      </c>
      <c r="R40" s="123">
        <f t="shared" si="10"/>
        <v>0.013611674567863734</v>
      </c>
      <c r="S40" s="4">
        <v>0.00435899570058428</v>
      </c>
      <c r="T40" s="150">
        <f>S40/$S$7</f>
        <v>0.006012865885634743</v>
      </c>
      <c r="U40" s="13">
        <f t="shared" si="46"/>
        <v>166.31004566210044</v>
      </c>
      <c r="V40" s="150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27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252</v>
      </c>
      <c r="B41" s="1" t="s">
        <v>114</v>
      </c>
      <c r="C41" s="138">
        <v>0.0019289310050396797</v>
      </c>
      <c r="D41" s="13">
        <v>0.29667983202020565</v>
      </c>
      <c r="E41" s="13">
        <v>0.29667983202020565</v>
      </c>
      <c r="F41" s="127">
        <f t="shared" si="4"/>
        <v>-0.018914323190855547</v>
      </c>
      <c r="G41" s="127">
        <f t="shared" si="5"/>
        <v>0.3155941552110612</v>
      </c>
      <c r="H41" s="172">
        <f t="shared" si="6"/>
        <v>0.0010024622239560592</v>
      </c>
      <c r="I41" s="173">
        <f>J41*$D41</f>
        <v>4947.7295586009695</v>
      </c>
      <c r="J41" s="219" t="s">
        <v>311</v>
      </c>
      <c r="K41" s="135">
        <f>L41*$D41</f>
        <v>4947.7295586009695</v>
      </c>
      <c r="L41" s="219" t="s">
        <v>311</v>
      </c>
      <c r="M41" s="219" t="s">
        <v>311</v>
      </c>
      <c r="N41" s="174">
        <f t="shared" si="7"/>
        <v>0</v>
      </c>
      <c r="O41" s="123">
        <v>0.0008104457494304658</v>
      </c>
      <c r="P41" s="123">
        <f t="shared" si="8"/>
        <v>0.0012825064545257839</v>
      </c>
      <c r="Q41" s="171">
        <f t="shared" si="9"/>
        <v>779.7231713502426</v>
      </c>
      <c r="R41" s="123">
        <f t="shared" si="10"/>
        <v>0.028485360078922797</v>
      </c>
      <c r="S41" s="4">
        <v>0.0016570154889207365</v>
      </c>
      <c r="T41" s="150">
        <f>S41/$S$7</f>
        <v>0.0022857127167995083</v>
      </c>
      <c r="U41" s="13">
        <f t="shared" si="46"/>
        <v>437.50030030030024</v>
      </c>
      <c r="V41" s="150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27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258</v>
      </c>
      <c r="B42" s="1" t="s">
        <v>118</v>
      </c>
      <c r="C42" s="138">
        <v>0.005807753772002562</v>
      </c>
      <c r="D42" s="13">
        <v>0.6931244319418223</v>
      </c>
      <c r="E42" s="13">
        <v>0.6931244319418223</v>
      </c>
      <c r="F42" s="127">
        <f t="shared" si="4"/>
        <v>-0.04418898119213213</v>
      </c>
      <c r="G42" s="127">
        <f t="shared" si="5"/>
        <v>0.7373134131339544</v>
      </c>
      <c r="H42" s="172">
        <f t="shared" si="6"/>
        <v>0.002342023233569032</v>
      </c>
      <c r="I42" s="173">
        <f>J42*$D42</f>
        <v>1.4585975129806705</v>
      </c>
      <c r="J42" s="219">
        <v>2.10438046296296</v>
      </c>
      <c r="K42" s="135">
        <f>L42*$D42</f>
        <v>1.4585975129806705</v>
      </c>
      <c r="L42" s="219">
        <v>2.10438046296296</v>
      </c>
      <c r="M42" s="219">
        <v>2.10438046296296</v>
      </c>
      <c r="N42" s="174">
        <f t="shared" si="7"/>
        <v>0</v>
      </c>
      <c r="O42" s="123">
        <v>0.0030314864898931646</v>
      </c>
      <c r="P42" s="123">
        <f t="shared" si="8"/>
        <v>0.004797237807500239</v>
      </c>
      <c r="Q42" s="171">
        <f t="shared" si="9"/>
        <v>208.45328918998982</v>
      </c>
      <c r="R42" s="123">
        <f t="shared" si="10"/>
        <v>0.007615352756453435</v>
      </c>
      <c r="S42" s="4">
        <v>0.005069571712049388</v>
      </c>
      <c r="T42" s="150">
        <f>S42/$S$7</f>
        <v>0.0069930453930190355</v>
      </c>
      <c r="U42" s="13">
        <f t="shared" si="46"/>
        <v>142.99921476246564</v>
      </c>
      <c r="V42" s="150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27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30</v>
      </c>
      <c r="B43" s="3"/>
      <c r="C43" s="140">
        <f>SUM(C44:C49)</f>
        <v>0.02300074385106337</v>
      </c>
      <c r="D43" s="13"/>
      <c r="E43" s="13"/>
      <c r="F43" s="127">
        <f t="shared" si="4"/>
        <v>0</v>
      </c>
      <c r="G43" s="127">
        <f t="shared" si="5"/>
        <v>0</v>
      </c>
      <c r="H43" s="172"/>
      <c r="I43" s="173">
        <f>SUM(I44:I49)</f>
        <v>7.744541442682545</v>
      </c>
      <c r="J43" s="219"/>
      <c r="K43" s="135">
        <f>SUM(K44:K49)</f>
        <v>7.744541442682545</v>
      </c>
      <c r="L43" s="219"/>
      <c r="M43" s="219"/>
      <c r="N43" s="174">
        <f t="shared" si="7"/>
        <v>0</v>
      </c>
      <c r="O43" s="123"/>
      <c r="P43" s="123"/>
      <c r="Q43" s="171"/>
      <c r="R43" s="123"/>
      <c r="S43" s="4"/>
      <c r="T43" s="150"/>
      <c r="U43" s="13"/>
      <c r="V43" s="150"/>
      <c r="X43" s="13"/>
      <c r="Y43" s="127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31</v>
      </c>
      <c r="B44" s="1" t="s">
        <v>114</v>
      </c>
      <c r="C44" s="138">
        <v>0.001515858100676618</v>
      </c>
      <c r="D44" s="13">
        <v>0.35154053389603646</v>
      </c>
      <c r="E44" s="13">
        <v>0.35154053389603646</v>
      </c>
      <c r="F44" s="127">
        <f t="shared" si="4"/>
        <v>-0.022411874873728175</v>
      </c>
      <c r="G44" s="127">
        <f t="shared" si="5"/>
        <v>0.37395240876976465</v>
      </c>
      <c r="H44" s="172">
        <f t="shared" si="6"/>
        <v>0.0011878330354323518</v>
      </c>
      <c r="I44" s="173">
        <f aca="true" t="shared" si="52" ref="I44:I49">J44*$D44</f>
        <v>0.3998434646081936</v>
      </c>
      <c r="J44" s="219">
        <v>1.13740358807796</v>
      </c>
      <c r="K44" s="135">
        <f aca="true" t="shared" si="53" ref="K44:K49">L44*$D44</f>
        <v>0.3998434646081936</v>
      </c>
      <c r="L44" s="219">
        <v>1.13740358807796</v>
      </c>
      <c r="M44" s="219">
        <v>1.13740358807796</v>
      </c>
      <c r="N44" s="174">
        <f t="shared" si="7"/>
        <v>0</v>
      </c>
      <c r="O44" s="123">
        <v>0.0011018187211478663</v>
      </c>
      <c r="P44" s="123">
        <f t="shared" si="8"/>
        <v>0.0017435955738956254</v>
      </c>
      <c r="Q44" s="171">
        <f t="shared" si="9"/>
        <v>573.5274939737038</v>
      </c>
      <c r="R44" s="123">
        <f t="shared" si="10"/>
        <v>0.020952483883109746</v>
      </c>
      <c r="S44" s="4">
        <v>0.0013126747326645354</v>
      </c>
      <c r="T44" s="150">
        <f aca="true" t="shared" si="54" ref="T44:T49">S44/$S$7</f>
        <v>0.0018107237678429739</v>
      </c>
      <c r="U44" s="13">
        <f aca="true" t="shared" si="55" ref="U44:U59">1/T44</f>
        <v>552.2653525398028</v>
      </c>
      <c r="V44" s="150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27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220</v>
      </c>
      <c r="B45" s="1" t="s">
        <v>114</v>
      </c>
      <c r="C45" s="138">
        <v>0.0022371745770066805</v>
      </c>
      <c r="D45" s="13">
        <v>0.7611402234210795</v>
      </c>
      <c r="E45" s="13">
        <v>0.7611402234210795</v>
      </c>
      <c r="F45" s="127">
        <f t="shared" si="4"/>
        <v>-0.048525213464344324</v>
      </c>
      <c r="G45" s="127">
        <f t="shared" si="5"/>
        <v>0.8096654368854238</v>
      </c>
      <c r="H45" s="172">
        <f t="shared" si="6"/>
        <v>0.00257184425350875</v>
      </c>
      <c r="I45" s="173">
        <f t="shared" si="52"/>
        <v>0.5707816599367745</v>
      </c>
      <c r="J45" s="219">
        <v>0.74990342432738</v>
      </c>
      <c r="K45" s="135">
        <f t="shared" si="53"/>
        <v>0.5707816599367745</v>
      </c>
      <c r="L45" s="219">
        <v>0.74990342432738</v>
      </c>
      <c r="M45" s="219">
        <v>0.74990342432738</v>
      </c>
      <c r="N45" s="174">
        <f t="shared" si="7"/>
        <v>0</v>
      </c>
      <c r="O45" s="123">
        <v>0.0011729425437029888</v>
      </c>
      <c r="P45" s="123">
        <f t="shared" si="8"/>
        <v>0.0018561469217947206</v>
      </c>
      <c r="Q45" s="171">
        <f t="shared" si="9"/>
        <v>538.7504557199026</v>
      </c>
      <c r="R45" s="123">
        <f t="shared" si="10"/>
        <v>0.019681986232741703</v>
      </c>
      <c r="S45" s="4">
        <v>0.001962543269760776</v>
      </c>
      <c r="T45" s="150">
        <f t="shared" si="54"/>
        <v>0.002707162448966144</v>
      </c>
      <c r="U45" s="13">
        <f t="shared" si="55"/>
        <v>369.39046653144015</v>
      </c>
      <c r="V45" s="150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27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32</v>
      </c>
      <c r="B46" s="1" t="s">
        <v>114</v>
      </c>
      <c r="C46" s="138">
        <v>0.005120507833656085</v>
      </c>
      <c r="D46" s="13">
        <v>5.911758196553529</v>
      </c>
      <c r="E46" s="13">
        <v>5.911758196553529</v>
      </c>
      <c r="F46" s="127">
        <f t="shared" si="4"/>
        <v>-0.37689419059731494</v>
      </c>
      <c r="G46" s="127">
        <f t="shared" si="5"/>
        <v>6.288652387150844</v>
      </c>
      <c r="H46" s="172">
        <f t="shared" si="6"/>
        <v>0.019975453770662427</v>
      </c>
      <c r="I46" s="173">
        <f t="shared" si="52"/>
        <v>1.9493964187529182</v>
      </c>
      <c r="J46" s="219">
        <v>0.32974901102846</v>
      </c>
      <c r="K46" s="135">
        <f t="shared" si="53"/>
        <v>1.9493964187529182</v>
      </c>
      <c r="L46" s="219">
        <v>0.32974901102846</v>
      </c>
      <c r="M46" s="219">
        <v>0.32974901102846</v>
      </c>
      <c r="N46" s="174">
        <f t="shared" si="7"/>
        <v>0</v>
      </c>
      <c r="O46" s="123">
        <v>0.016739015135650372</v>
      </c>
      <c r="P46" s="123">
        <f t="shared" si="8"/>
        <v>0.026488996911838678</v>
      </c>
      <c r="Q46" s="171">
        <f t="shared" si="9"/>
        <v>37.751523899837515</v>
      </c>
      <c r="R46" s="123">
        <f t="shared" si="10"/>
        <v>0.0013791635176786216</v>
      </c>
      <c r="S46" s="4">
        <v>0.00452917566971668</v>
      </c>
      <c r="T46" s="150">
        <f t="shared" si="54"/>
        <v>0.00624761475925199</v>
      </c>
      <c r="U46" s="13">
        <f t="shared" si="55"/>
        <v>160.06108547571958</v>
      </c>
      <c r="V46" s="150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27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33</v>
      </c>
      <c r="B47" s="1" t="s">
        <v>114</v>
      </c>
      <c r="C47" s="138">
        <v>0.0047538659256884195</v>
      </c>
      <c r="D47" s="13">
        <v>1.4835605187781935</v>
      </c>
      <c r="E47" s="13">
        <v>1.4835605187781935</v>
      </c>
      <c r="F47" s="127">
        <f t="shared" si="4"/>
        <v>-0.09458190310507181</v>
      </c>
      <c r="G47" s="127">
        <f t="shared" si="5"/>
        <v>1.5781424218832654</v>
      </c>
      <c r="H47" s="172">
        <f t="shared" si="6"/>
        <v>0.005012856340455609</v>
      </c>
      <c r="I47" s="173">
        <f t="shared" si="52"/>
        <v>1.4953091292117355</v>
      </c>
      <c r="J47" s="219">
        <v>1.00791919863385</v>
      </c>
      <c r="K47" s="135">
        <f t="shared" si="53"/>
        <v>1.4953091292117355</v>
      </c>
      <c r="L47" s="219">
        <v>1.00791919863385</v>
      </c>
      <c r="M47" s="219">
        <v>1.00791919863385</v>
      </c>
      <c r="N47" s="174">
        <f t="shared" si="7"/>
        <v>0</v>
      </c>
      <c r="O47" s="123">
        <v>0.0022030909848782944</v>
      </c>
      <c r="P47" s="123">
        <f t="shared" si="8"/>
        <v>0.003486326395072786</v>
      </c>
      <c r="Q47" s="171">
        <f t="shared" si="9"/>
        <v>286.83487622194434</v>
      </c>
      <c r="R47" s="123">
        <f t="shared" si="10"/>
        <v>0.010478840481585736</v>
      </c>
      <c r="S47" s="4">
        <v>0.00418881573145188</v>
      </c>
      <c r="T47" s="150">
        <f t="shared" si="54"/>
        <v>0.0057781170120174965</v>
      </c>
      <c r="U47" s="13">
        <f t="shared" si="55"/>
        <v>173.0667617011166</v>
      </c>
      <c r="V47" s="150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27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34</v>
      </c>
      <c r="B48" s="1" t="s">
        <v>114</v>
      </c>
      <c r="C48" s="138">
        <v>0.004049842912484394</v>
      </c>
      <c r="D48" s="13">
        <v>5.261684995875187</v>
      </c>
      <c r="E48" s="13">
        <v>5.261684995875187</v>
      </c>
      <c r="F48" s="127">
        <f t="shared" si="4"/>
        <v>-0.33544986817196504</v>
      </c>
      <c r="G48" s="127">
        <f t="shared" si="5"/>
        <v>5.597134864047152</v>
      </c>
      <c r="H48" s="172">
        <f t="shared" si="6"/>
        <v>0.017778897900825402</v>
      </c>
      <c r="I48" s="173">
        <f t="shared" si="52"/>
        <v>1.7047556751746138</v>
      </c>
      <c r="J48" s="219">
        <v>0.3239942483274901</v>
      </c>
      <c r="K48" s="135">
        <f t="shared" si="53"/>
        <v>1.7047556751746138</v>
      </c>
      <c r="L48" s="219">
        <v>0.3239942483274901</v>
      </c>
      <c r="M48" s="219">
        <v>0.3239942483274901</v>
      </c>
      <c r="N48" s="174">
        <f t="shared" si="7"/>
        <v>0</v>
      </c>
      <c r="O48" s="123">
        <v>0.0164531647633618</v>
      </c>
      <c r="P48" s="123">
        <f t="shared" si="8"/>
        <v>0.026036647142904334</v>
      </c>
      <c r="Q48" s="171">
        <f t="shared" si="9"/>
        <v>38.40740301588817</v>
      </c>
      <c r="R48" s="123">
        <f t="shared" si="10"/>
        <v>0.0014031245252200486</v>
      </c>
      <c r="S48" s="4">
        <v>0.003581740987763202</v>
      </c>
      <c r="T48" s="150">
        <f t="shared" si="54"/>
        <v>0.004940708749406265</v>
      </c>
      <c r="U48" s="13">
        <f t="shared" si="55"/>
        <v>202.40011114198384</v>
      </c>
      <c r="V48" s="150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27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221</v>
      </c>
      <c r="B49" s="1" t="s">
        <v>114</v>
      </c>
      <c r="C49" s="138">
        <v>0.005323494501551172</v>
      </c>
      <c r="D49" s="13">
        <v>4.671344210607941</v>
      </c>
      <c r="E49" s="13">
        <v>4.671344210607941</v>
      </c>
      <c r="F49" s="127">
        <f t="shared" si="4"/>
        <v>-0.2978136853237569</v>
      </c>
      <c r="G49" s="127">
        <f t="shared" si="5"/>
        <v>4.969157895931698</v>
      </c>
      <c r="H49" s="172">
        <f t="shared" si="6"/>
        <v>0.01578417405168063</v>
      </c>
      <c r="I49" s="173">
        <f t="shared" si="52"/>
        <v>1.6244550949983085</v>
      </c>
      <c r="J49" s="219">
        <v>0.34774896084716</v>
      </c>
      <c r="K49" s="135">
        <f t="shared" si="53"/>
        <v>1.6244550949983085</v>
      </c>
      <c r="L49" s="219">
        <v>0.34774896084716</v>
      </c>
      <c r="M49" s="219">
        <v>0.34774896084716</v>
      </c>
      <c r="N49" s="174">
        <f t="shared" si="7"/>
        <v>0</v>
      </c>
      <c r="O49" s="123">
        <v>0.01908955304721376</v>
      </c>
      <c r="P49" s="123">
        <f t="shared" si="8"/>
        <v>0.030208653712193386</v>
      </c>
      <c r="Q49" s="171">
        <f t="shared" si="9"/>
        <v>33.103097196164065</v>
      </c>
      <c r="R49" s="123">
        <f t="shared" si="10"/>
        <v>0.0012093441339282055</v>
      </c>
      <c r="S49" s="4">
        <v>0.004707317274831882</v>
      </c>
      <c r="T49" s="150">
        <f t="shared" si="54"/>
        <v>0.0064933460363133175</v>
      </c>
      <c r="U49" s="13">
        <f t="shared" si="55"/>
        <v>154.00380549682873</v>
      </c>
      <c r="V49" s="150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27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216</v>
      </c>
      <c r="B50" s="3"/>
      <c r="C50" s="140">
        <f>SUM(C51:C52)</f>
        <v>0.024984883293932652</v>
      </c>
      <c r="D50" s="13"/>
      <c r="E50" s="13"/>
      <c r="F50" s="127">
        <f t="shared" si="4"/>
        <v>0</v>
      </c>
      <c r="G50" s="127">
        <f t="shared" si="5"/>
        <v>0</v>
      </c>
      <c r="H50" s="172"/>
      <c r="I50" s="173">
        <f>SUM(I51:I52)</f>
        <v>4.606908793583289</v>
      </c>
      <c r="J50" s="219"/>
      <c r="K50" s="135">
        <f>SUM(K51:K52)</f>
        <v>4.606908793583289</v>
      </c>
      <c r="L50" s="219"/>
      <c r="M50" s="219"/>
      <c r="N50" s="174">
        <f t="shared" si="7"/>
        <v>0</v>
      </c>
      <c r="O50" s="123"/>
      <c r="P50" s="123"/>
      <c r="Q50" s="171"/>
      <c r="R50" s="123"/>
      <c r="S50" s="4"/>
      <c r="T50" s="150"/>
      <c r="U50" s="13"/>
      <c r="V50" s="150"/>
      <c r="X50" s="13"/>
      <c r="Y50" s="127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222</v>
      </c>
      <c r="B51" s="1" t="s">
        <v>114</v>
      </c>
      <c r="C51" s="138">
        <v>0.023836783232208933</v>
      </c>
      <c r="D51" s="13">
        <v>6.311132851169177</v>
      </c>
      <c r="E51" s="13">
        <v>6.311132851169177</v>
      </c>
      <c r="F51" s="127">
        <f t="shared" si="4"/>
        <v>-0.40235564930247636</v>
      </c>
      <c r="G51" s="127">
        <f t="shared" si="5"/>
        <v>6.713488500471653</v>
      </c>
      <c r="H51" s="172">
        <f t="shared" si="6"/>
        <v>0.021324915248146406</v>
      </c>
      <c r="I51" s="173">
        <f>J51*$D51</f>
        <v>4.276426538117825</v>
      </c>
      <c r="J51" s="219">
        <v>0.6776004623838001</v>
      </c>
      <c r="K51" s="135">
        <f>L51*$D51</f>
        <v>4.276426538117825</v>
      </c>
      <c r="L51" s="219">
        <v>0.6776004623838001</v>
      </c>
      <c r="M51" s="219">
        <v>0.6776004623838001</v>
      </c>
      <c r="N51" s="174">
        <f t="shared" si="7"/>
        <v>0</v>
      </c>
      <c r="O51" s="123">
        <v>0.030198184281664316</v>
      </c>
      <c r="P51" s="123">
        <f t="shared" si="8"/>
        <v>0.047787734445408965</v>
      </c>
      <c r="Q51" s="171">
        <f t="shared" si="9"/>
        <v>20.92587170338374</v>
      </c>
      <c r="R51" s="123">
        <f t="shared" si="10"/>
        <v>0.0007644777176545837</v>
      </c>
      <c r="S51" s="4">
        <v>0.02108042167346489</v>
      </c>
      <c r="T51" s="150">
        <f>S51/$S$7</f>
        <v>0.02907865871906738</v>
      </c>
      <c r="U51" s="13">
        <f t="shared" si="55"/>
        <v>34.38948163535076</v>
      </c>
      <c r="V51" s="150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27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35</v>
      </c>
      <c r="B52" s="8" t="s">
        <v>119</v>
      </c>
      <c r="C52" s="138">
        <v>0.00114810006172372</v>
      </c>
      <c r="D52" s="13">
        <v>0.5701029770574094</v>
      </c>
      <c r="E52" s="134"/>
      <c r="F52" s="127">
        <f t="shared" si="4"/>
        <v>0</v>
      </c>
      <c r="G52" s="134">
        <v>0.5701029770574094</v>
      </c>
      <c r="H52" s="172">
        <f t="shared" si="6"/>
        <v>0.0019263415863941093</v>
      </c>
      <c r="I52" s="173">
        <f>J52*$D52</f>
        <v>0.33048225546546406</v>
      </c>
      <c r="J52" s="219">
        <v>0.57968870320806</v>
      </c>
      <c r="K52" s="135">
        <f>L52*$D52</f>
        <v>0.33048225546546406</v>
      </c>
      <c r="L52" s="219">
        <v>0.57968870320806</v>
      </c>
      <c r="M52" s="219">
        <v>0.57968870320806</v>
      </c>
      <c r="N52" s="174">
        <f t="shared" si="7"/>
        <v>0</v>
      </c>
      <c r="O52" s="123"/>
      <c r="P52" s="123"/>
      <c r="Q52" s="171"/>
      <c r="R52" s="123"/>
      <c r="S52" s="175"/>
      <c r="T52" s="150"/>
      <c r="U52" s="13"/>
      <c r="V52" s="150"/>
      <c r="X52" s="13">
        <f t="shared" si="58"/>
        <v>0</v>
      </c>
      <c r="Y52" s="13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36</v>
      </c>
      <c r="B53" s="3"/>
      <c r="C53" s="140">
        <f>SUM(C54:C55)</f>
        <v>0.02094590537761276</v>
      </c>
      <c r="D53" s="13"/>
      <c r="E53" s="127"/>
      <c r="F53" s="127">
        <f t="shared" si="4"/>
        <v>0</v>
      </c>
      <c r="G53" s="127">
        <f t="shared" si="5"/>
        <v>0</v>
      </c>
      <c r="H53" s="172"/>
      <c r="I53" s="173">
        <f>SUM(I54:I55)</f>
        <v>33230.33948938682</v>
      </c>
      <c r="J53" s="219"/>
      <c r="K53" s="135">
        <f>SUM(K54:K55)</f>
        <v>33230.33948938682</v>
      </c>
      <c r="L53" s="219"/>
      <c r="M53" s="219"/>
      <c r="N53" s="174">
        <f t="shared" si="7"/>
        <v>0</v>
      </c>
      <c r="O53" s="123"/>
      <c r="P53" s="123"/>
      <c r="Q53" s="171"/>
      <c r="R53" s="123"/>
      <c r="S53" s="4"/>
      <c r="T53" s="150"/>
      <c r="U53" s="13"/>
      <c r="V53" s="150"/>
      <c r="X53" s="13"/>
      <c r="Y53" s="127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223</v>
      </c>
      <c r="B54" s="1" t="s">
        <v>114</v>
      </c>
      <c r="C54" s="138">
        <v>0.016755359869530133</v>
      </c>
      <c r="D54" s="13">
        <v>1.275369556259776</v>
      </c>
      <c r="E54" s="13">
        <v>1.275369556259776</v>
      </c>
      <c r="F54" s="127">
        <f t="shared" si="4"/>
        <v>-0.08130903880663021</v>
      </c>
      <c r="G54" s="127">
        <f t="shared" si="5"/>
        <v>1.3566785950664062</v>
      </c>
      <c r="H54" s="172">
        <f t="shared" si="6"/>
        <v>0.004309392360876601</v>
      </c>
      <c r="I54" s="173">
        <f>J54*$D54</f>
        <v>33229.75378834846</v>
      </c>
      <c r="J54" s="219" t="s">
        <v>312</v>
      </c>
      <c r="K54" s="135">
        <f>L54*$D54</f>
        <v>33229.75378834846</v>
      </c>
      <c r="L54" s="219" t="s">
        <v>312</v>
      </c>
      <c r="M54" s="219" t="s">
        <v>312</v>
      </c>
      <c r="N54" s="174">
        <f t="shared" si="7"/>
        <v>0</v>
      </c>
      <c r="O54" s="123">
        <v>0.003542631391415045</v>
      </c>
      <c r="P54" s="123">
        <f t="shared" si="8"/>
        <v>0.005606109512806162</v>
      </c>
      <c r="Q54" s="171">
        <f t="shared" si="9"/>
        <v>178.37682223575504</v>
      </c>
      <c r="R54" s="123">
        <f t="shared" si="10"/>
        <v>0.006516579470532498</v>
      </c>
      <c r="S54" s="4">
        <v>0.014693199206261713</v>
      </c>
      <c r="T54" s="150">
        <f>S54/$S$7</f>
        <v>0.020268025556052817</v>
      </c>
      <c r="U54" s="13">
        <f t="shared" si="55"/>
        <v>49.33879707396369</v>
      </c>
      <c r="V54" s="150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27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37</v>
      </c>
      <c r="B55" s="1" t="s">
        <v>120</v>
      </c>
      <c r="C55" s="138">
        <v>0.004190545508082629</v>
      </c>
      <c r="D55" s="13">
        <v>1.4341899607415376</v>
      </c>
      <c r="E55" s="13">
        <v>1.4341899607415376</v>
      </c>
      <c r="F55" s="127">
        <f t="shared" si="4"/>
        <v>-0.09143436629928516</v>
      </c>
      <c r="G55" s="127">
        <f t="shared" si="5"/>
        <v>1.5256243270408227</v>
      </c>
      <c r="H55" s="172">
        <f t="shared" si="6"/>
        <v>0.004846036374735772</v>
      </c>
      <c r="I55" s="173">
        <f>J55*$D55</f>
        <v>0.5857010383526345</v>
      </c>
      <c r="J55" s="219">
        <v>0.4083845615889</v>
      </c>
      <c r="K55" s="135">
        <f>L55*$D55</f>
        <v>0.5857010383526345</v>
      </c>
      <c r="L55" s="219">
        <v>0.4083845615889</v>
      </c>
      <c r="M55" s="219">
        <v>0.4083845615889</v>
      </c>
      <c r="N55" s="174">
        <f t="shared" si="7"/>
        <v>0</v>
      </c>
      <c r="O55" s="123">
        <v>0.01740761665890025</v>
      </c>
      <c r="P55" s="123">
        <f t="shared" si="8"/>
        <v>0.027547039069103777</v>
      </c>
      <c r="Q55" s="171">
        <f t="shared" si="9"/>
        <v>36.301542154546134</v>
      </c>
      <c r="R55" s="123">
        <f t="shared" si="10"/>
        <v>0.0013261918302386226</v>
      </c>
      <c r="S55" s="4">
        <v>0.003692208687024584</v>
      </c>
      <c r="T55" s="150">
        <f>S55/$S$7</f>
        <v>0.005093089597192899</v>
      </c>
      <c r="U55" s="13">
        <f t="shared" si="55"/>
        <v>196.34447439353096</v>
      </c>
      <c r="V55" s="150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27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38</v>
      </c>
      <c r="B56" s="3"/>
      <c r="C56" s="140">
        <f>SUM(C57)</f>
        <v>0.0031475173311953414</v>
      </c>
      <c r="D56" s="13"/>
      <c r="E56" s="13"/>
      <c r="F56" s="127">
        <f t="shared" si="4"/>
        <v>0</v>
      </c>
      <c r="G56" s="127">
        <f t="shared" si="5"/>
        <v>0</v>
      </c>
      <c r="H56" s="172"/>
      <c r="I56" s="173">
        <f>SUM(I57)</f>
        <v>1.0792873979999158</v>
      </c>
      <c r="J56" s="219"/>
      <c r="K56" s="135">
        <f>SUM(K57)</f>
        <v>1.0792873979999158</v>
      </c>
      <c r="L56" s="219"/>
      <c r="M56" s="219"/>
      <c r="N56" s="174">
        <f t="shared" si="7"/>
        <v>0</v>
      </c>
      <c r="O56" s="123"/>
      <c r="P56" s="123"/>
      <c r="Q56" s="171"/>
      <c r="R56" s="123"/>
      <c r="S56" s="4"/>
      <c r="T56" s="150"/>
      <c r="U56" s="13"/>
      <c r="V56" s="150"/>
      <c r="X56" s="13"/>
      <c r="Y56" s="127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39</v>
      </c>
      <c r="B57" s="1" t="s">
        <v>121</v>
      </c>
      <c r="C57" s="138">
        <v>0.0031475173311953414</v>
      </c>
      <c r="D57" s="13">
        <v>2.385636253376909</v>
      </c>
      <c r="E57" s="13">
        <v>2.385636253376909</v>
      </c>
      <c r="F57" s="127">
        <f t="shared" si="4"/>
        <v>-0.15209222280104126</v>
      </c>
      <c r="G57" s="127">
        <f t="shared" si="5"/>
        <v>2.5377284761779504</v>
      </c>
      <c r="H57" s="172">
        <f t="shared" si="6"/>
        <v>0.008060912694421173</v>
      </c>
      <c r="I57" s="173">
        <f>J57*$D57</f>
        <v>1.0792873979999158</v>
      </c>
      <c r="J57" s="219">
        <v>0.4524107128537161</v>
      </c>
      <c r="K57" s="135">
        <f>L57*$D57</f>
        <v>1.0792873979999158</v>
      </c>
      <c r="L57" s="219">
        <v>0.4524107128537161</v>
      </c>
      <c r="M57" s="219">
        <v>0.4524107128537161</v>
      </c>
      <c r="N57" s="174">
        <f t="shared" si="7"/>
        <v>0</v>
      </c>
      <c r="O57" s="123">
        <v>0.005452080303333637</v>
      </c>
      <c r="P57" s="123">
        <f t="shared" si="8"/>
        <v>0.00862775600283188</v>
      </c>
      <c r="Q57" s="171">
        <f t="shared" si="9"/>
        <v>115.90499310269914</v>
      </c>
      <c r="R57" s="123">
        <f t="shared" si="10"/>
        <v>0.004234317492140309</v>
      </c>
      <c r="S57" s="4">
        <v>0.002779606162495866</v>
      </c>
      <c r="T57" s="150">
        <f>S57/$S$7</f>
        <v>0.003834231602415031</v>
      </c>
      <c r="U57" s="13">
        <f t="shared" si="55"/>
        <v>260.8084496956677</v>
      </c>
      <c r="V57" s="150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27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40</v>
      </c>
      <c r="B58" s="3"/>
      <c r="C58" s="140">
        <f>SUM(C59:C60)</f>
        <v>0.050434102551090564</v>
      </c>
      <c r="D58" s="13"/>
      <c r="E58" s="13"/>
      <c r="F58" s="127">
        <f t="shared" si="4"/>
        <v>0</v>
      </c>
      <c r="G58" s="127">
        <f t="shared" si="5"/>
        <v>0</v>
      </c>
      <c r="H58" s="172"/>
      <c r="I58" s="173" t="e">
        <f>SUM(I59:I60)</f>
        <v>#VALUE!</v>
      </c>
      <c r="J58" s="219"/>
      <c r="K58" s="135" t="e">
        <f>SUM(K59:K60)</f>
        <v>#VALUE!</v>
      </c>
      <c r="L58" s="219"/>
      <c r="M58" s="219"/>
      <c r="N58" s="174">
        <f t="shared" si="7"/>
        <v>0</v>
      </c>
      <c r="O58" s="123"/>
      <c r="P58" s="123"/>
      <c r="Q58" s="171"/>
      <c r="R58" s="123"/>
      <c r="S58" s="4"/>
      <c r="T58" s="150"/>
      <c r="U58" s="13"/>
      <c r="V58" s="150"/>
      <c r="X58" s="13"/>
      <c r="Y58" s="127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227</v>
      </c>
      <c r="B59" s="1" t="s">
        <v>120</v>
      </c>
      <c r="C59" s="138">
        <v>0.009327952802303441</v>
      </c>
      <c r="D59" s="13">
        <v>6.5915466015099256</v>
      </c>
      <c r="E59" s="13">
        <v>6.5915466015099256</v>
      </c>
      <c r="F59" s="127">
        <f t="shared" si="4"/>
        <v>-0.42023295584195014</v>
      </c>
      <c r="G59" s="127">
        <f t="shared" si="5"/>
        <v>7.0117795573518755</v>
      </c>
      <c r="H59" s="172">
        <f t="shared" si="6"/>
        <v>0.022272415419898228</v>
      </c>
      <c r="I59" s="173" t="e">
        <f>J59*$D59</f>
        <v>#VALUE!</v>
      </c>
      <c r="J59" s="219" t="s">
        <v>313</v>
      </c>
      <c r="K59" s="135" t="e">
        <f>L59*$D59</f>
        <v>#VALUE!</v>
      </c>
      <c r="L59" s="219" t="s">
        <v>313</v>
      </c>
      <c r="M59" s="219" t="s">
        <v>313</v>
      </c>
      <c r="N59" s="174" t="e">
        <f t="shared" si="7"/>
        <v>#VALUE!</v>
      </c>
      <c r="O59" s="123">
        <v>0.0351290457930916</v>
      </c>
      <c r="P59" s="123">
        <f t="shared" si="8"/>
        <v>0.05559067710902623</v>
      </c>
      <c r="Q59" s="171">
        <f t="shared" si="9"/>
        <v>17.98862780603963</v>
      </c>
      <c r="R59" s="123">
        <f t="shared" si="10"/>
        <v>0.000657172390418281</v>
      </c>
      <c r="S59" s="4">
        <v>0.008251240491676772</v>
      </c>
      <c r="T59" s="150">
        <f>S59/$S$7</f>
        <v>0.011381888369360193</v>
      </c>
      <c r="U59" s="13">
        <f t="shared" si="55"/>
        <v>87.85888312628151</v>
      </c>
      <c r="V59" s="150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27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41</v>
      </c>
      <c r="B60" s="1" t="s">
        <v>122</v>
      </c>
      <c r="C60" s="138">
        <v>0.041106149748787124</v>
      </c>
      <c r="D60" s="13">
        <v>9.644637638789774</v>
      </c>
      <c r="E60" s="13">
        <v>9.644637638789774</v>
      </c>
      <c r="F60" s="127">
        <f t="shared" si="4"/>
        <v>-0.6148776346426397</v>
      </c>
      <c r="G60" s="127">
        <f t="shared" si="5"/>
        <v>10.259515273432413</v>
      </c>
      <c r="H60" s="172">
        <f t="shared" si="6"/>
        <v>0.03258861524491169</v>
      </c>
      <c r="I60" s="173">
        <f>J60*$D60</f>
        <v>14.47989278733414</v>
      </c>
      <c r="J60" s="219">
        <v>1.50134129758255</v>
      </c>
      <c r="K60" s="135">
        <f>L60*$D60</f>
        <v>14.47989278733414</v>
      </c>
      <c r="L60" s="219">
        <v>1.50134129758255</v>
      </c>
      <c r="M60" s="219">
        <v>1.50134129758255</v>
      </c>
      <c r="N60" s="174">
        <f>M60-L60</f>
        <v>0</v>
      </c>
      <c r="O60" s="123">
        <v>0.01951961732316657</v>
      </c>
      <c r="P60" s="123">
        <f t="shared" si="8"/>
        <v>0.030889217722996135</v>
      </c>
      <c r="Q60" s="171">
        <f t="shared" si="9"/>
        <v>32.37375607785395</v>
      </c>
      <c r="R60" s="123">
        <f t="shared" si="10"/>
        <v>0.0011826993641704323</v>
      </c>
      <c r="S60" s="4">
        <v>0.03636676276044538</v>
      </c>
      <c r="T60" s="150">
        <f>S60/$S$7</f>
        <v>0.05016487333170428</v>
      </c>
      <c r="U60" s="13">
        <f>1/T60</f>
        <v>19.934267418313173</v>
      </c>
      <c r="V60" s="150">
        <f>U60/$U$7</f>
        <v>0.0018527095002728357</v>
      </c>
      <c r="W60" s="13" t="e">
        <f>V60*$W$7</f>
        <v>#VALUE!</v>
      </c>
      <c r="X60" s="13" t="e">
        <f>W60/M60</f>
        <v>#VALUE!</v>
      </c>
      <c r="Y60" s="127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42</v>
      </c>
      <c r="B61" s="3"/>
      <c r="C61" s="140">
        <f>(C62+C63+C66+C71)</f>
        <v>0.12610799328050368</v>
      </c>
      <c r="D61" s="13"/>
      <c r="E61" s="5"/>
      <c r="F61" s="127">
        <f t="shared" si="4"/>
        <v>0</v>
      </c>
      <c r="G61" s="127">
        <f t="shared" si="5"/>
        <v>0</v>
      </c>
      <c r="H61" s="172"/>
      <c r="I61" s="173">
        <f>(I62+I63+I66+I71)</f>
        <v>79.91019538631139</v>
      </c>
      <c r="J61" s="219"/>
      <c r="K61" s="135">
        <f>(K62+K63+K66+K71)</f>
        <v>79.91019538631139</v>
      </c>
      <c r="L61" s="219"/>
      <c r="M61" s="219"/>
      <c r="N61" s="174">
        <f>M61-L61</f>
        <v>0</v>
      </c>
      <c r="O61" s="123"/>
      <c r="P61" s="123"/>
      <c r="Q61" s="171"/>
      <c r="R61" s="123"/>
      <c r="S61" s="4"/>
      <c r="T61" s="150"/>
      <c r="U61" s="13"/>
      <c r="V61" s="150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123</v>
      </c>
      <c r="B62" s="1" t="s">
        <v>124</v>
      </c>
      <c r="C62" s="138">
        <v>0.04377701907428573</v>
      </c>
      <c r="D62" s="13">
        <v>1</v>
      </c>
      <c r="E62" s="5"/>
      <c r="F62" s="127">
        <f t="shared" si="4"/>
        <v>0</v>
      </c>
      <c r="G62" s="5">
        <v>1</v>
      </c>
      <c r="H62" s="172">
        <f t="shared" si="6"/>
        <v>0.0033789361991002666</v>
      </c>
      <c r="I62" s="173">
        <f>J62*$D62</f>
        <v>43.77861488432429</v>
      </c>
      <c r="J62" s="219">
        <v>43.77861488432429</v>
      </c>
      <c r="K62" s="135">
        <f>L62*$D62</f>
        <v>43.77861488432429</v>
      </c>
      <c r="L62" s="219">
        <v>43.77861488432429</v>
      </c>
      <c r="M62" s="219">
        <v>43.77861488432429</v>
      </c>
      <c r="N62" s="174">
        <f aca="true" t="shared" si="61" ref="N62:N75">M62-L62</f>
        <v>0</v>
      </c>
      <c r="O62" s="123"/>
      <c r="P62" s="123"/>
      <c r="Q62" s="171"/>
      <c r="R62" s="123"/>
      <c r="S62" s="4"/>
      <c r="T62" s="150"/>
      <c r="U62" s="13"/>
      <c r="V62" s="150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43</v>
      </c>
      <c r="B63" s="3"/>
      <c r="C63" s="140">
        <f>SUM(C64:C65)</f>
        <v>0.050856922822406316</v>
      </c>
      <c r="D63" s="13"/>
      <c r="E63" s="5"/>
      <c r="F63" s="127">
        <f t="shared" si="4"/>
        <v>0</v>
      </c>
      <c r="G63" s="5"/>
      <c r="H63" s="172"/>
      <c r="I63" s="173">
        <f>SUM(I64:I65)</f>
        <v>24.811822406167167</v>
      </c>
      <c r="J63" s="219"/>
      <c r="K63" s="135">
        <f>SUM(K64:K65)</f>
        <v>24.811822406167167</v>
      </c>
      <c r="L63" s="219"/>
      <c r="M63" s="219"/>
      <c r="N63" s="174">
        <f t="shared" si="61"/>
        <v>0</v>
      </c>
      <c r="O63" s="123"/>
      <c r="P63" s="123"/>
      <c r="Q63" s="171"/>
      <c r="R63" s="123"/>
      <c r="S63" s="4"/>
      <c r="T63" s="150"/>
      <c r="U63" s="13"/>
      <c r="V63" s="150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250</v>
      </c>
      <c r="B64" s="8" t="s">
        <v>125</v>
      </c>
      <c r="C64" s="136">
        <v>0.04137923304245347</v>
      </c>
      <c r="D64" s="13">
        <v>1</v>
      </c>
      <c r="E64" s="9"/>
      <c r="F64" s="127">
        <f t="shared" si="4"/>
        <v>0</v>
      </c>
      <c r="G64" s="9">
        <v>1</v>
      </c>
      <c r="H64" s="172">
        <f t="shared" si="6"/>
        <v>0.0033789361991002666</v>
      </c>
      <c r="I64" s="173">
        <f>J64*$D64</f>
        <v>22.30595740652405</v>
      </c>
      <c r="J64" s="219">
        <v>22.30595740652405</v>
      </c>
      <c r="K64" s="135">
        <f>L64*$D64</f>
        <v>22.30595740652405</v>
      </c>
      <c r="L64" s="219">
        <v>22.30595740652405</v>
      </c>
      <c r="M64" s="219">
        <v>22.30595740652405</v>
      </c>
      <c r="N64" s="174">
        <f t="shared" si="61"/>
        <v>0</v>
      </c>
      <c r="O64" s="123"/>
      <c r="P64" s="123"/>
      <c r="Q64" s="171"/>
      <c r="R64" s="123"/>
      <c r="S64" s="175"/>
      <c r="T64" s="150"/>
      <c r="U64" s="13"/>
      <c r="V64" s="150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44</v>
      </c>
      <c r="B65" s="8" t="s">
        <v>126</v>
      </c>
      <c r="C65" s="136">
        <v>0.009477689779952845</v>
      </c>
      <c r="D65" s="13">
        <v>1.4734745268807201</v>
      </c>
      <c r="E65" s="9"/>
      <c r="F65" s="127">
        <f t="shared" si="4"/>
        <v>0</v>
      </c>
      <c r="G65" s="9">
        <v>1.4734745268807201</v>
      </c>
      <c r="H65" s="172">
        <f t="shared" si="6"/>
        <v>0.0049787764173294035</v>
      </c>
      <c r="I65" s="173">
        <f>J65*$D65</f>
        <v>2.5058649996431153</v>
      </c>
      <c r="J65" s="219">
        <v>1.7006503702157103</v>
      </c>
      <c r="K65" s="135">
        <f>L65*$D65</f>
        <v>2.5058649996431153</v>
      </c>
      <c r="L65" s="219">
        <v>1.7006503702157103</v>
      </c>
      <c r="M65" s="219">
        <v>1.7006503702157103</v>
      </c>
      <c r="N65" s="174">
        <f t="shared" si="61"/>
        <v>0</v>
      </c>
      <c r="O65" s="123"/>
      <c r="P65" s="123"/>
      <c r="Q65" s="171"/>
      <c r="R65" s="123"/>
      <c r="S65" s="175"/>
      <c r="T65" s="150"/>
      <c r="U65" s="13"/>
      <c r="V65" s="150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45</v>
      </c>
      <c r="B66" s="3"/>
      <c r="C66" s="140">
        <f>SUM(C67:C70)</f>
        <v>0.02832220844165231</v>
      </c>
      <c r="D66" s="13"/>
      <c r="E66" s="5"/>
      <c r="F66" s="127">
        <f t="shared" si="4"/>
        <v>0</v>
      </c>
      <c r="G66" s="5"/>
      <c r="H66" s="172"/>
      <c r="I66" s="173">
        <f>SUM(I67:I70)</f>
        <v>10.326999586246979</v>
      </c>
      <c r="J66" s="219"/>
      <c r="K66" s="135">
        <f>SUM(K67:K70)</f>
        <v>10.326999586246979</v>
      </c>
      <c r="L66" s="219"/>
      <c r="M66" s="219"/>
      <c r="N66" s="174">
        <f t="shared" si="61"/>
        <v>0</v>
      </c>
      <c r="O66" s="123"/>
      <c r="P66" s="123"/>
      <c r="Q66" s="171"/>
      <c r="R66" s="123"/>
      <c r="S66" s="4"/>
      <c r="T66" s="150"/>
      <c r="U66" s="13"/>
      <c r="V66" s="150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46</v>
      </c>
      <c r="B67" s="8" t="s">
        <v>127</v>
      </c>
      <c r="C67" s="136">
        <v>0.015169103813970585</v>
      </c>
      <c r="D67" s="13">
        <v>0.5262409024574001</v>
      </c>
      <c r="E67" s="9"/>
      <c r="F67" s="127">
        <f t="shared" si="4"/>
        <v>0</v>
      </c>
      <c r="G67" s="9">
        <v>0.5262409024574001</v>
      </c>
      <c r="H67" s="172">
        <f t="shared" si="6"/>
        <v>0.0017781344347605015</v>
      </c>
      <c r="I67" s="173">
        <f>J67*$D67</f>
        <v>7.607700296922611</v>
      </c>
      <c r="J67" s="219">
        <v>14.456687538723703</v>
      </c>
      <c r="K67" s="135">
        <f>L67*$D67</f>
        <v>7.607700296922611</v>
      </c>
      <c r="L67" s="219">
        <v>14.456687538723703</v>
      </c>
      <c r="M67" s="219">
        <v>14.456687538723703</v>
      </c>
      <c r="N67" s="174">
        <f t="shared" si="61"/>
        <v>0</v>
      </c>
      <c r="O67" s="123"/>
      <c r="P67" s="123"/>
      <c r="Q67" s="171"/>
      <c r="R67" s="123"/>
      <c r="S67" s="175"/>
      <c r="T67" s="150"/>
      <c r="U67" s="13"/>
      <c r="V67" s="150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47</v>
      </c>
      <c r="B68" s="1" t="s">
        <v>128</v>
      </c>
      <c r="C68" s="138">
        <v>0.002873215417196064</v>
      </c>
      <c r="D68" s="13">
        <v>0.9727131374228669</v>
      </c>
      <c r="E68" s="13">
        <v>0.9727131374228669</v>
      </c>
      <c r="F68" s="127">
        <f t="shared" si="4"/>
        <v>-0.062013688385647206</v>
      </c>
      <c r="G68" s="127">
        <f t="shared" si="5"/>
        <v>1.034726825808514</v>
      </c>
      <c r="H68" s="172">
        <f t="shared" si="6"/>
        <v>0.003286735631378517</v>
      </c>
      <c r="I68" s="173">
        <f>J68*$D68</f>
        <v>0.4777110839578648</v>
      </c>
      <c r="J68" s="219">
        <v>0.491111989320434</v>
      </c>
      <c r="K68" s="135">
        <f>L68*$D68</f>
        <v>0.4777110839578648</v>
      </c>
      <c r="L68" s="219">
        <v>0.491111989320434</v>
      </c>
      <c r="M68" s="219">
        <v>0.491111989320434</v>
      </c>
      <c r="N68" s="174">
        <f t="shared" si="61"/>
        <v>0</v>
      </c>
      <c r="O68" s="123">
        <v>0.004780757722853612</v>
      </c>
      <c r="P68" s="123">
        <f t="shared" si="8"/>
        <v>0.007565407852891454</v>
      </c>
      <c r="Q68" s="171">
        <f t="shared" si="9"/>
        <v>132.18058027338287</v>
      </c>
      <c r="R68" s="123">
        <f t="shared" si="10"/>
        <v>0.0048289079546117285</v>
      </c>
      <c r="S68" s="4">
        <v>0.0027298459376033516</v>
      </c>
      <c r="T68" s="150">
        <f>S68/$S$7</f>
        <v>0.00376559158088952</v>
      </c>
      <c r="U68" s="13">
        <f>1/T68</f>
        <v>265.5625227852716</v>
      </c>
      <c r="V68" s="150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228</v>
      </c>
      <c r="B69" s="1" t="s">
        <v>129</v>
      </c>
      <c r="C69" s="138">
        <v>0.007145853290598448</v>
      </c>
      <c r="D69" s="13">
        <v>5.421848067475096</v>
      </c>
      <c r="E69" s="13">
        <v>5.421848067475096</v>
      </c>
      <c r="F69" s="127">
        <f t="shared" si="4"/>
        <v>-0.34566079514618053</v>
      </c>
      <c r="G69" s="127">
        <f t="shared" si="5"/>
        <v>5.767508862621277</v>
      </c>
      <c r="H69" s="172">
        <f t="shared" si="6"/>
        <v>0.018320078701213428</v>
      </c>
      <c r="I69" s="173">
        <f>J69*$D69</f>
        <v>1.5422220876768442</v>
      </c>
      <c r="J69" s="219">
        <v>0.2844458325803</v>
      </c>
      <c r="K69" s="135">
        <f>L69*$D69</f>
        <v>1.5422220876768442</v>
      </c>
      <c r="L69" s="219">
        <v>0.2844458325803</v>
      </c>
      <c r="M69" s="219">
        <v>0.2844458325803</v>
      </c>
      <c r="N69" s="174">
        <f t="shared" si="61"/>
        <v>0</v>
      </c>
      <c r="O69" s="123">
        <v>0.01823624216773628</v>
      </c>
      <c r="P69" s="123">
        <f t="shared" si="8"/>
        <v>0.02885831445578294</v>
      </c>
      <c r="Q69" s="171">
        <f t="shared" si="9"/>
        <v>34.652058474593595</v>
      </c>
      <c r="R69" s="123">
        <f t="shared" si="10"/>
        <v>0.0012659318068172472</v>
      </c>
      <c r="S69" s="4">
        <v>0.006789285084334693</v>
      </c>
      <c r="T69" s="150">
        <f>S69/$S$7</f>
        <v>0.009365244536940686</v>
      </c>
      <c r="U69" s="13">
        <f>1/T69</f>
        <v>106.77777777777779</v>
      </c>
      <c r="V69" s="150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229</v>
      </c>
      <c r="B70" s="1" t="s">
        <v>130</v>
      </c>
      <c r="C70" s="138">
        <v>0.003134035919887212</v>
      </c>
      <c r="D70" s="13">
        <v>2.7652601660458185</v>
      </c>
      <c r="E70" s="13">
        <v>2.7652601660458185</v>
      </c>
      <c r="F70" s="127">
        <f t="shared" si="4"/>
        <v>-0.17629450620636505</v>
      </c>
      <c r="G70" s="127">
        <f t="shared" si="5"/>
        <v>2.9415546722521837</v>
      </c>
      <c r="H70" s="172">
        <f t="shared" si="6"/>
        <v>0.00934363767498223</v>
      </c>
      <c r="I70" s="173">
        <f>J70*$D70</f>
        <v>0.6993661176896585</v>
      </c>
      <c r="J70" s="219">
        <v>0.25291150766827</v>
      </c>
      <c r="K70" s="135">
        <f>L70*$D70</f>
        <v>0.6993661176896585</v>
      </c>
      <c r="L70" s="219">
        <v>0.25291150766827</v>
      </c>
      <c r="M70" s="219">
        <v>0.25291150766827</v>
      </c>
      <c r="N70" s="174">
        <f t="shared" si="61"/>
        <v>0</v>
      </c>
      <c r="O70" s="123">
        <v>0.006400211837949129</v>
      </c>
      <c r="P70" s="123">
        <f t="shared" si="8"/>
        <v>0.010128146144600565</v>
      </c>
      <c r="Q70" s="171">
        <f t="shared" si="9"/>
        <v>98.73475221653588</v>
      </c>
      <c r="R70" s="123">
        <f t="shared" si="10"/>
        <v>0.003607042951309068</v>
      </c>
      <c r="S70" s="4">
        <v>0.0029776518575680743</v>
      </c>
      <c r="T70" s="150">
        <f>S70/$S$7</f>
        <v>0.004107418888086564</v>
      </c>
      <c r="U70" s="13">
        <f>1/T70</f>
        <v>243.46189839572187</v>
      </c>
      <c r="V70" s="150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48</v>
      </c>
      <c r="B71" s="4"/>
      <c r="C71" s="140">
        <f>SUM(C72:C73)</f>
        <v>0.003151842942159298</v>
      </c>
      <c r="D71" s="13"/>
      <c r="E71" s="5"/>
      <c r="F71" s="127">
        <f t="shared" si="4"/>
        <v>0</v>
      </c>
      <c r="G71" s="127">
        <f t="shared" si="5"/>
        <v>0</v>
      </c>
      <c r="H71" s="172"/>
      <c r="I71" s="173">
        <f>SUM(I72:I73)</f>
        <v>0.9927585095729548</v>
      </c>
      <c r="J71" s="219"/>
      <c r="K71" s="135">
        <f>SUM(K72:K73)</f>
        <v>0.9927585095729548</v>
      </c>
      <c r="L71" s="219"/>
      <c r="M71" s="219"/>
      <c r="N71" s="174">
        <f t="shared" si="61"/>
        <v>0</v>
      </c>
      <c r="O71" s="123"/>
      <c r="P71" s="123"/>
      <c r="Q71" s="171"/>
      <c r="R71" s="123"/>
      <c r="S71" s="4"/>
      <c r="T71" s="150"/>
      <c r="U71" s="13"/>
      <c r="V71" s="150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49</v>
      </c>
      <c r="B72" s="1" t="s">
        <v>122</v>
      </c>
      <c r="C72" s="138">
        <v>0.002578875813757458</v>
      </c>
      <c r="D72" s="13">
        <v>0.5041748223003653</v>
      </c>
      <c r="E72" s="13">
        <v>0.5041748223003653</v>
      </c>
      <c r="F72" s="127">
        <f t="shared" si="4"/>
        <v>-0.032142816951008006</v>
      </c>
      <c r="G72" s="127">
        <f t="shared" si="5"/>
        <v>0.5363176392513732</v>
      </c>
      <c r="H72" s="172">
        <f t="shared" si="6"/>
        <v>0.0017035745577456485</v>
      </c>
      <c r="I72" s="173">
        <f>J72*$D72</f>
        <v>0.9159700896333245</v>
      </c>
      <c r="J72" s="219">
        <v>1.8167707888586901</v>
      </c>
      <c r="K72" s="135">
        <f>L72*$D72</f>
        <v>0.9159700896333245</v>
      </c>
      <c r="L72" s="219">
        <v>1.8167707888586901</v>
      </c>
      <c r="M72" s="219">
        <v>1.8167707888586901</v>
      </c>
      <c r="N72" s="174">
        <f t="shared" si="61"/>
        <v>0</v>
      </c>
      <c r="O72" s="123">
        <v>0.0013278043079113914</v>
      </c>
      <c r="P72" s="123">
        <f t="shared" si="8"/>
        <v>0.0021012110883920515</v>
      </c>
      <c r="Q72" s="171">
        <f t="shared" si="9"/>
        <v>475.9160112586539</v>
      </c>
      <c r="R72" s="123">
        <f t="shared" si="10"/>
        <v>0.017386476952520814</v>
      </c>
      <c r="S72" s="4">
        <v>0.0024501934737074195</v>
      </c>
      <c r="T72" s="150">
        <f>S72/$S$7</f>
        <v>0.00337983465991615</v>
      </c>
      <c r="U72" s="13">
        <f>1/T72</f>
        <v>295.8724614134849</v>
      </c>
      <c r="V72" s="150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50</v>
      </c>
      <c r="B73" s="1" t="s">
        <v>122</v>
      </c>
      <c r="C73" s="138">
        <v>0.0005729671284018397</v>
      </c>
      <c r="D73" s="13">
        <v>0.23466703407120454</v>
      </c>
      <c r="E73" s="13">
        <v>0.23466703407120454</v>
      </c>
      <c r="F73" s="127">
        <f t="shared" si="4"/>
        <v>-0.014960801664334163</v>
      </c>
      <c r="G73" s="127">
        <f t="shared" si="5"/>
        <v>0.2496278357355387</v>
      </c>
      <c r="H73" s="172">
        <f t="shared" si="6"/>
        <v>0.0007929249361586886</v>
      </c>
      <c r="I73" s="173">
        <f>J73*$D73</f>
        <v>0.07678841993963022</v>
      </c>
      <c r="J73" s="219">
        <v>0.32722286810993</v>
      </c>
      <c r="K73" s="135">
        <f>L73*$D73</f>
        <v>0.07678841993963022</v>
      </c>
      <c r="L73" s="219">
        <v>0.32722286810993</v>
      </c>
      <c r="M73" s="219">
        <v>0.32722286810993</v>
      </c>
      <c r="N73" s="174">
        <f t="shared" si="61"/>
        <v>0</v>
      </c>
      <c r="O73" s="123">
        <v>0.0006503499756913234</v>
      </c>
      <c r="P73" s="123">
        <f t="shared" si="8"/>
        <v>0.0010291596224805304</v>
      </c>
      <c r="Q73" s="171">
        <f t="shared" si="9"/>
        <v>971.6665696519958</v>
      </c>
      <c r="R73" s="123">
        <f t="shared" si="10"/>
        <v>0.03549756263528567</v>
      </c>
      <c r="S73" s="4">
        <v>0.0005443768603241098</v>
      </c>
      <c r="T73" s="150">
        <f>S73/$S$7</f>
        <v>0.0007509218354890876</v>
      </c>
      <c r="U73" s="13">
        <f>1/T73</f>
        <v>1331.6965265082267</v>
      </c>
      <c r="V73" s="150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51</v>
      </c>
      <c r="B74" s="3"/>
      <c r="C74" s="140">
        <f>SUM(C75+C77+C82+C89)</f>
        <v>0.10554431595045301</v>
      </c>
      <c r="D74" s="13"/>
      <c r="E74" s="13"/>
      <c r="F74" s="127">
        <f t="shared" si="4"/>
        <v>0</v>
      </c>
      <c r="G74" s="127">
        <f t="shared" si="5"/>
        <v>0</v>
      </c>
      <c r="H74" s="172"/>
      <c r="I74" s="173">
        <f>SUM(I75+I77+I82+I89)</f>
        <v>24.4281067597965</v>
      </c>
      <c r="J74" s="219"/>
      <c r="K74" s="135">
        <f>SUM(K75+K77+K82+K89)</f>
        <v>24.4281067597965</v>
      </c>
      <c r="L74" s="219"/>
      <c r="M74" s="219"/>
      <c r="N74" s="174">
        <f t="shared" si="61"/>
        <v>0</v>
      </c>
      <c r="O74" s="123"/>
      <c r="P74" s="123"/>
      <c r="Q74" s="171"/>
      <c r="R74" s="123"/>
      <c r="S74" s="4"/>
      <c r="T74" s="150"/>
      <c r="U74" s="13"/>
      <c r="V74" s="150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52</v>
      </c>
      <c r="B75" s="3"/>
      <c r="C75" s="140">
        <f>SUM(C76:C76)</f>
        <v>0.012540333567142278</v>
      </c>
      <c r="D75" s="13"/>
      <c r="E75" s="13"/>
      <c r="F75" s="127">
        <f t="shared" si="4"/>
        <v>0</v>
      </c>
      <c r="G75" s="127">
        <f t="shared" si="5"/>
        <v>0</v>
      </c>
      <c r="H75" s="172"/>
      <c r="I75" s="173">
        <f>SUM(I76:I76)</f>
        <v>2.287497468222377</v>
      </c>
      <c r="J75" s="219"/>
      <c r="K75" s="135">
        <f>SUM(K76:K76)</f>
        <v>2.287497468222377</v>
      </c>
      <c r="L75" s="219"/>
      <c r="M75" s="219"/>
      <c r="N75" s="174">
        <f t="shared" si="61"/>
        <v>0</v>
      </c>
      <c r="O75" s="123"/>
      <c r="P75" s="123"/>
      <c r="Q75" s="171"/>
      <c r="R75" s="123"/>
      <c r="S75" s="4"/>
      <c r="T75" s="150"/>
      <c r="U75" s="13"/>
      <c r="V75" s="150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253</v>
      </c>
      <c r="B76" s="1" t="s">
        <v>131</v>
      </c>
      <c r="C76" s="138">
        <v>0.012540333567142278</v>
      </c>
      <c r="D76" s="13">
        <v>0.29712419253421857</v>
      </c>
      <c r="E76" s="13">
        <v>0.29712419253421857</v>
      </c>
      <c r="F76" s="127">
        <f aca="true" t="shared" si="66" ref="F76:F111">(E76/$E$8)*$F$8</f>
        <v>-0.018942652647286957</v>
      </c>
      <c r="G76" s="127">
        <f aca="true" t="shared" si="67" ref="G76:G108">E76-F76</f>
        <v>0.3160668451815055</v>
      </c>
      <c r="H76" s="172">
        <f aca="true" t="shared" si="68" ref="H76:H111">D76/$D$8</f>
        <v>0.0010039636897823082</v>
      </c>
      <c r="I76" s="173">
        <f>J76*$D76</f>
        <v>2.287497468222377</v>
      </c>
      <c r="J76" s="219">
        <v>7.69879237604974</v>
      </c>
      <c r="K76" s="135">
        <f>L76*$D76</f>
        <v>2.287497468222377</v>
      </c>
      <c r="L76" s="219">
        <v>7.69879237604974</v>
      </c>
      <c r="M76" s="219">
        <v>7.69879237604974</v>
      </c>
      <c r="N76" s="174">
        <v>853.9600000000028</v>
      </c>
      <c r="O76" s="123">
        <v>0.0005949772437923547</v>
      </c>
      <c r="P76" s="123">
        <f aca="true" t="shared" si="69" ref="P76:P108">O76/$O$8</f>
        <v>0.0009415339101918808</v>
      </c>
      <c r="Q76" s="171">
        <f aca="true" t="shared" si="70" ref="Q76:Q108">1/P76</f>
        <v>1062.0966373863307</v>
      </c>
      <c r="R76" s="123">
        <f aca="true" t="shared" si="71" ref="R76:R108">Q76/$Q$8</f>
        <v>0.038801213387273936</v>
      </c>
      <c r="S76" s="4">
        <v>0.0072261798588909715</v>
      </c>
      <c r="T76" s="150">
        <f>S76/$S$7</f>
        <v>0.009967903925934673</v>
      </c>
      <c r="U76" s="13">
        <f aca="true" t="shared" si="72" ref="U76:U90">1/T76</f>
        <v>100.32199421567276</v>
      </c>
      <c r="V76" s="150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53</v>
      </c>
      <c r="B77" s="4"/>
      <c r="C77" s="140">
        <f>SUM(C78:C81)</f>
        <v>0.04982404831729784</v>
      </c>
      <c r="D77" s="13"/>
      <c r="E77" s="13"/>
      <c r="F77" s="127">
        <f t="shared" si="66"/>
        <v>0</v>
      </c>
      <c r="G77" s="127">
        <f t="shared" si="67"/>
        <v>0</v>
      </c>
      <c r="H77" s="172"/>
      <c r="I77" s="173">
        <f>SUM(I78:I81)</f>
        <v>10.946762659823209</v>
      </c>
      <c r="J77" s="219"/>
      <c r="K77" s="135">
        <f>SUM(K78:K81)</f>
        <v>10.946762659823209</v>
      </c>
      <c r="L77" s="219"/>
      <c r="M77" s="219"/>
      <c r="N77" s="174">
        <f aca="true" t="shared" si="103" ref="N77:N100">M77-L77</f>
        <v>0</v>
      </c>
      <c r="O77" s="123"/>
      <c r="P77" s="123"/>
      <c r="Q77" s="171"/>
      <c r="R77" s="123"/>
      <c r="S77" s="4"/>
      <c r="T77" s="150"/>
      <c r="U77" s="13"/>
      <c r="V77" s="150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0</v>
      </c>
    </row>
    <row r="78" spans="1:59" ht="12.75">
      <c r="A78" s="1" t="s">
        <v>54</v>
      </c>
      <c r="B78" s="1" t="s">
        <v>122</v>
      </c>
      <c r="C78" s="138">
        <v>0.012262753514077405</v>
      </c>
      <c r="D78" s="13">
        <v>0.11747693309258747</v>
      </c>
      <c r="E78" s="13">
        <v>0.11747693309258747</v>
      </c>
      <c r="F78" s="127">
        <f t="shared" si="66"/>
        <v>-0.0074895440814203434</v>
      </c>
      <c r="G78" s="127">
        <f t="shared" si="67"/>
        <v>0.12496647717400781</v>
      </c>
      <c r="H78" s="172">
        <f t="shared" si="68"/>
        <v>0.00039694706178582383</v>
      </c>
      <c r="I78" s="173">
        <f>J78*$D78</f>
        <v>2.3948044808863864</v>
      </c>
      <c r="J78" s="219">
        <v>20.38531665615548</v>
      </c>
      <c r="K78" s="135">
        <f>L78*$D78</f>
        <v>2.3948044808863864</v>
      </c>
      <c r="L78" s="219">
        <v>20.38531665615548</v>
      </c>
      <c r="M78" s="219">
        <v>20.38531665615548</v>
      </c>
      <c r="N78" s="174">
        <f t="shared" si="103"/>
        <v>0</v>
      </c>
      <c r="O78" s="123">
        <v>0.0006042499033507397</v>
      </c>
      <c r="P78" s="123">
        <f t="shared" si="69"/>
        <v>0.000956207619989984</v>
      </c>
      <c r="Q78" s="171">
        <f t="shared" si="70"/>
        <v>1045.797982670829</v>
      </c>
      <c r="R78" s="123">
        <f t="shared" si="71"/>
        <v>0.03820578020607308</v>
      </c>
      <c r="S78" s="4">
        <v>0.011650859056333372</v>
      </c>
      <c r="T78" s="150">
        <f>S78/$S$7</f>
        <v>0.01607137463998309</v>
      </c>
      <c r="U78" s="13">
        <f t="shared" si="72"/>
        <v>62.22243102417356</v>
      </c>
      <c r="V78" s="150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55</v>
      </c>
      <c r="B79" s="1" t="s">
        <v>122</v>
      </c>
      <c r="C79" s="138">
        <v>0.002129510369361865</v>
      </c>
      <c r="D79" s="13">
        <v>0.2410102169499543</v>
      </c>
      <c r="E79" s="13">
        <v>0.2410102169499543</v>
      </c>
      <c r="F79" s="127">
        <f t="shared" si="66"/>
        <v>-0.015365200609184596</v>
      </c>
      <c r="G79" s="127">
        <f t="shared" si="67"/>
        <v>0.2563754175591389</v>
      </c>
      <c r="H79" s="172">
        <f t="shared" si="68"/>
        <v>0.0008143581464052092</v>
      </c>
      <c r="I79" s="173">
        <f>J79*$D79</f>
        <v>0.5044062216755278</v>
      </c>
      <c r="J79" s="219">
        <v>2.09288314851925</v>
      </c>
      <c r="K79" s="135">
        <f>L79*$D79</f>
        <v>0.5044062216755278</v>
      </c>
      <c r="L79" s="219">
        <v>2.09288314851925</v>
      </c>
      <c r="M79" s="219">
        <v>2.09288314851925</v>
      </c>
      <c r="N79" s="174">
        <f t="shared" si="103"/>
        <v>0</v>
      </c>
      <c r="O79" s="123">
        <v>0.0004849513313259625</v>
      </c>
      <c r="P79" s="123">
        <f t="shared" si="69"/>
        <v>0.0007674211543382039</v>
      </c>
      <c r="Q79" s="171">
        <f t="shared" si="70"/>
        <v>1303.0654606626836</v>
      </c>
      <c r="R79" s="123">
        <f t="shared" si="71"/>
        <v>0.04760444503541737</v>
      </c>
      <c r="S79" s="4">
        <v>0.002023250744129644</v>
      </c>
      <c r="T79" s="150">
        <f>S79/$S$7</f>
        <v>0.0027909032752272676</v>
      </c>
      <c r="U79" s="13">
        <f t="shared" si="72"/>
        <v>358.30693556320705</v>
      </c>
      <c r="V79" s="150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231</v>
      </c>
      <c r="B80" s="1" t="s">
        <v>122</v>
      </c>
      <c r="C80" s="138">
        <v>0.019046181527843976</v>
      </c>
      <c r="D80" s="13">
        <v>0.1895682309288895</v>
      </c>
      <c r="E80" s="13">
        <v>0.1895682309288895</v>
      </c>
      <c r="F80" s="127">
        <f t="shared" si="66"/>
        <v>-0.012085603399773926</v>
      </c>
      <c r="G80" s="127">
        <f t="shared" si="67"/>
        <v>0.20165383432866343</v>
      </c>
      <c r="H80" s="172">
        <f t="shared" si="68"/>
        <v>0.0006405389576850235</v>
      </c>
      <c r="I80" s="173">
        <f>J80*$D80</f>
        <v>3.9158733334002247</v>
      </c>
      <c r="J80" s="219">
        <v>20.65680158649125</v>
      </c>
      <c r="K80" s="135">
        <f>L80*$D80</f>
        <v>3.9158733334002247</v>
      </c>
      <c r="L80" s="219">
        <v>20.65680158649125</v>
      </c>
      <c r="M80" s="219">
        <v>20.65680158649125</v>
      </c>
      <c r="N80" s="174">
        <f t="shared" si="103"/>
        <v>0</v>
      </c>
      <c r="O80" s="123">
        <v>0.0006213931419763836</v>
      </c>
      <c r="P80" s="123">
        <f t="shared" si="69"/>
        <v>0.0009833362886322895</v>
      </c>
      <c r="Q80" s="171">
        <f t="shared" si="70"/>
        <v>1016.9460962239966</v>
      </c>
      <c r="R80" s="123">
        <f t="shared" si="71"/>
        <v>0.03715174410121934</v>
      </c>
      <c r="S80" s="4">
        <v>0.018095803384411864</v>
      </c>
      <c r="T80" s="150">
        <f>S80/$S$7</f>
        <v>0.024961630227967244</v>
      </c>
      <c r="U80" s="13">
        <f t="shared" si="72"/>
        <v>40.06148600340977</v>
      </c>
      <c r="V80" s="150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56</v>
      </c>
      <c r="B81" s="1" t="s">
        <v>122</v>
      </c>
      <c r="C81" s="138">
        <v>0.016385602906014592</v>
      </c>
      <c r="D81" s="13">
        <v>0.1287634541138326</v>
      </c>
      <c r="E81" s="13">
        <v>0.1287634541138326</v>
      </c>
      <c r="F81" s="127">
        <f t="shared" si="66"/>
        <v>-0.008209097226784388</v>
      </c>
      <c r="G81" s="127">
        <f t="shared" si="67"/>
        <v>0.136972551340617</v>
      </c>
      <c r="H81" s="172">
        <f t="shared" si="68"/>
        <v>0.0004350834962264151</v>
      </c>
      <c r="I81" s="173">
        <f>J81*$D81</f>
        <v>4.13167862386107</v>
      </c>
      <c r="J81" s="219">
        <v>32.08735469466735</v>
      </c>
      <c r="K81" s="135">
        <f>L81*$D81</f>
        <v>4.13167862386107</v>
      </c>
      <c r="L81" s="219">
        <v>32.08735469466735</v>
      </c>
      <c r="M81" s="219">
        <v>32.08735469466735</v>
      </c>
      <c r="N81" s="174">
        <f t="shared" si="103"/>
        <v>0</v>
      </c>
      <c r="O81" s="123">
        <v>0.00041006877122911283</v>
      </c>
      <c r="P81" s="123">
        <f t="shared" si="69"/>
        <v>0.0006489217153281109</v>
      </c>
      <c r="Q81" s="171">
        <f t="shared" si="70"/>
        <v>1541.0179323315992</v>
      </c>
      <c r="R81" s="123">
        <f t="shared" si="71"/>
        <v>0.0562974813413938</v>
      </c>
      <c r="S81" s="4">
        <v>0.015567983959872122</v>
      </c>
      <c r="T81" s="150">
        <f>S81/$S$7</f>
        <v>0.021474717134471296</v>
      </c>
      <c r="U81" s="13">
        <f t="shared" si="72"/>
        <v>46.56638752157514</v>
      </c>
      <c r="V81" s="150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57</v>
      </c>
      <c r="B82" s="4"/>
      <c r="C82" s="140">
        <f>SUM(C83:C88)</f>
        <v>0.03850192456794594</v>
      </c>
      <c r="D82" s="13"/>
      <c r="E82" s="13"/>
      <c r="F82" s="127">
        <f t="shared" si="66"/>
        <v>0</v>
      </c>
      <c r="G82" s="127">
        <f t="shared" si="67"/>
        <v>0</v>
      </c>
      <c r="H82" s="172"/>
      <c r="I82" s="173">
        <f>SUM(I83:I88)</f>
        <v>9.650368777928875</v>
      </c>
      <c r="J82" s="219"/>
      <c r="K82" s="135">
        <f>SUM(K83:K88)</f>
        <v>9.650368777928875</v>
      </c>
      <c r="L82" s="219"/>
      <c r="M82" s="219"/>
      <c r="N82" s="174">
        <f t="shared" si="103"/>
        <v>0</v>
      </c>
      <c r="O82" s="123"/>
      <c r="P82" s="123"/>
      <c r="Q82" s="171"/>
      <c r="R82" s="123"/>
      <c r="S82" s="4"/>
      <c r="T82" s="150"/>
      <c r="U82" s="13"/>
      <c r="V82" s="150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58</v>
      </c>
      <c r="B83" s="1" t="s">
        <v>122</v>
      </c>
      <c r="C83" s="138">
        <v>0.005460471006140386</v>
      </c>
      <c r="D83" s="13">
        <v>0.07750521649445036</v>
      </c>
      <c r="E83" s="13">
        <v>0.07750521649445036</v>
      </c>
      <c r="F83" s="127">
        <f t="shared" si="66"/>
        <v>-0.004941214587358341</v>
      </c>
      <c r="G83" s="127">
        <f t="shared" si="67"/>
        <v>0.0824464310818087</v>
      </c>
      <c r="H83" s="172">
        <f t="shared" si="68"/>
        <v>0.00026188518163220136</v>
      </c>
      <c r="I83" s="173">
        <f aca="true" t="shared" si="104" ref="I83:I88">J83*$D83</f>
        <v>1.3599772675218202</v>
      </c>
      <c r="J83" s="219">
        <v>17.54691269869815</v>
      </c>
      <c r="K83" s="135">
        <f aca="true" t="shared" si="105" ref="K83:K88">L83*$D83</f>
        <v>1.3599772675218202</v>
      </c>
      <c r="L83" s="219">
        <v>17.54691269869815</v>
      </c>
      <c r="M83" s="219">
        <v>17.54691269869815</v>
      </c>
      <c r="N83" s="174">
        <f t="shared" si="103"/>
        <v>0</v>
      </c>
      <c r="O83" s="123">
        <v>0.00026908943599474267</v>
      </c>
      <c r="P83" s="123">
        <f t="shared" si="69"/>
        <v>0.0004258260824373288</v>
      </c>
      <c r="Q83" s="171">
        <f t="shared" si="70"/>
        <v>2348.3765819985338</v>
      </c>
      <c r="R83" s="123">
        <f t="shared" si="71"/>
        <v>0.085792438902768</v>
      </c>
      <c r="S83" s="4">
        <v>0.005188001047293573</v>
      </c>
      <c r="T83" s="150">
        <f aca="true" t="shared" si="106" ref="T83:T88">S83/$S$7</f>
        <v>0.007156408644249751</v>
      </c>
      <c r="U83" s="13">
        <f t="shared" si="72"/>
        <v>139.73489353539227</v>
      </c>
      <c r="V83" s="150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59</v>
      </c>
      <c r="B84" s="1" t="s">
        <v>122</v>
      </c>
      <c r="C84" s="138">
        <v>0.0012213522334854575</v>
      </c>
      <c r="D84" s="13">
        <v>0.1222835872252161</v>
      </c>
      <c r="E84" s="13">
        <v>0.1222835872252161</v>
      </c>
      <c r="F84" s="127">
        <f t="shared" si="66"/>
        <v>-0.007795984223010444</v>
      </c>
      <c r="G84" s="127">
        <f t="shared" si="67"/>
        <v>0.13007957144822654</v>
      </c>
      <c r="H84" s="172">
        <f t="shared" si="68"/>
        <v>0.00041318843943111757</v>
      </c>
      <c r="I84" s="173">
        <f t="shared" si="104"/>
        <v>0.3115776912981341</v>
      </c>
      <c r="J84" s="219">
        <v>2.54799273040858</v>
      </c>
      <c r="K84" s="135">
        <f t="shared" si="105"/>
        <v>0.3115776912981341</v>
      </c>
      <c r="L84" s="219">
        <v>2.54799273040858</v>
      </c>
      <c r="M84" s="219">
        <v>2.54799273040858</v>
      </c>
      <c r="N84" s="174">
        <f t="shared" si="103"/>
        <v>0</v>
      </c>
      <c r="O84" s="123">
        <v>0.00040338358522527227</v>
      </c>
      <c r="P84" s="123">
        <f t="shared" si="69"/>
        <v>0.0006383426059853127</v>
      </c>
      <c r="Q84" s="171">
        <f t="shared" si="70"/>
        <v>1566.5568781147729</v>
      </c>
      <c r="R84" s="123">
        <f t="shared" si="71"/>
        <v>0.05723048691747538</v>
      </c>
      <c r="S84" s="4">
        <v>0.0011604084444934407</v>
      </c>
      <c r="T84" s="150">
        <f t="shared" si="106"/>
        <v>0.001600685301974911</v>
      </c>
      <c r="U84" s="13">
        <f t="shared" si="72"/>
        <v>624.7324185248713</v>
      </c>
      <c r="V84" s="150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60</v>
      </c>
      <c r="B85" s="1" t="s">
        <v>122</v>
      </c>
      <c r="C85" s="138">
        <v>0.007686348790151189</v>
      </c>
      <c r="D85" s="13">
        <v>0.1225515544014616</v>
      </c>
      <c r="E85" s="13">
        <v>0.1225515544014616</v>
      </c>
      <c r="F85" s="127">
        <f t="shared" si="66"/>
        <v>-0.007813068019173922</v>
      </c>
      <c r="G85" s="127">
        <f t="shared" si="67"/>
        <v>0.1303646224206355</v>
      </c>
      <c r="H85" s="172">
        <f t="shared" si="68"/>
        <v>0.0004140938834231042</v>
      </c>
      <c r="I85" s="173">
        <f t="shared" si="104"/>
        <v>2.139130083569742</v>
      </c>
      <c r="J85" s="219">
        <v>17.45494044540842</v>
      </c>
      <c r="K85" s="135">
        <f t="shared" si="105"/>
        <v>2.139130083569742</v>
      </c>
      <c r="L85" s="219">
        <v>17.45494044540842</v>
      </c>
      <c r="M85" s="219">
        <v>17.45494044540842</v>
      </c>
      <c r="N85" s="174">
        <f t="shared" si="103"/>
        <v>0</v>
      </c>
      <c r="O85" s="123">
        <v>0.00037614464876820774</v>
      </c>
      <c r="P85" s="123">
        <f t="shared" si="69"/>
        <v>0.0005952377937938087</v>
      </c>
      <c r="Q85" s="171">
        <f t="shared" si="70"/>
        <v>1680.0008507967852</v>
      </c>
      <c r="R85" s="123">
        <f t="shared" si="71"/>
        <v>0.061374896791860215</v>
      </c>
      <c r="S85" s="4">
        <v>0.007302810605225444</v>
      </c>
      <c r="T85" s="150">
        <f t="shared" si="106"/>
        <v>0.010073609559083959</v>
      </c>
      <c r="U85" s="13">
        <f t="shared" si="72"/>
        <v>99.26928318342871</v>
      </c>
      <c r="V85" s="150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61</v>
      </c>
      <c r="B86" s="1" t="s">
        <v>133</v>
      </c>
      <c r="C86" s="138">
        <v>0.0026029676674196927</v>
      </c>
      <c r="D86" s="13">
        <v>0.6313941318327414</v>
      </c>
      <c r="E86" s="13">
        <v>0.6313941318327414</v>
      </c>
      <c r="F86" s="127">
        <f t="shared" si="66"/>
        <v>-0.04025346983977252</v>
      </c>
      <c r="G86" s="127">
        <f t="shared" si="67"/>
        <v>0.6716476016725139</v>
      </c>
      <c r="H86" s="172">
        <f t="shared" si="68"/>
        <v>0.002133440487949136</v>
      </c>
      <c r="I86" s="173">
        <f t="shared" si="104"/>
        <v>0.44337844587419173</v>
      </c>
      <c r="J86" s="219">
        <v>0.70222135987739</v>
      </c>
      <c r="K86" s="135">
        <f t="shared" si="105"/>
        <v>0.44337844587419173</v>
      </c>
      <c r="L86" s="219">
        <v>0.70222135987739</v>
      </c>
      <c r="M86" s="219">
        <v>0.70222135987739</v>
      </c>
      <c r="N86" s="174">
        <f t="shared" si="103"/>
        <v>0</v>
      </c>
      <c r="O86" s="123">
        <v>0.0020003737894930423</v>
      </c>
      <c r="P86" s="123">
        <f t="shared" si="69"/>
        <v>0.0031655324224871403</v>
      </c>
      <c r="Q86" s="171">
        <f t="shared" si="70"/>
        <v>315.9026244357042</v>
      </c>
      <c r="R86" s="123">
        <f t="shared" si="71"/>
        <v>0.011540762590580601</v>
      </c>
      <c r="S86" s="4">
        <v>0.002473083177157976</v>
      </c>
      <c r="T86" s="150">
        <f t="shared" si="106"/>
        <v>0.0034114090698178843</v>
      </c>
      <c r="U86" s="13">
        <f t="shared" si="72"/>
        <v>293.1340040241449</v>
      </c>
      <c r="V86" s="150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232</v>
      </c>
      <c r="B87" s="1" t="s">
        <v>122</v>
      </c>
      <c r="C87" s="138">
        <v>0.007471617050987794</v>
      </c>
      <c r="D87" s="13">
        <v>0.0716517840023452</v>
      </c>
      <c r="E87" s="13">
        <v>0.0716517840023452</v>
      </c>
      <c r="F87" s="127">
        <f t="shared" si="66"/>
        <v>-0.0045680388538491224</v>
      </c>
      <c r="G87" s="127">
        <f t="shared" si="67"/>
        <v>0.07621982285619433</v>
      </c>
      <c r="H87" s="172">
        <f t="shared" si="68"/>
        <v>0.00024210680669563758</v>
      </c>
      <c r="I87" s="173">
        <f t="shared" si="104"/>
        <v>1.5450239801850347</v>
      </c>
      <c r="J87" s="219">
        <v>21.56295201434852</v>
      </c>
      <c r="K87" s="135">
        <f t="shared" si="105"/>
        <v>1.5450239801850347</v>
      </c>
      <c r="L87" s="219">
        <v>21.56295201434852</v>
      </c>
      <c r="M87" s="219">
        <v>21.56295201434852</v>
      </c>
      <c r="N87" s="174">
        <f t="shared" si="103"/>
        <v>0</v>
      </c>
      <c r="O87" s="123">
        <v>0.00028961667635124674</v>
      </c>
      <c r="P87" s="123">
        <f t="shared" si="69"/>
        <v>0.0004583098338411942</v>
      </c>
      <c r="Q87" s="171">
        <f t="shared" si="70"/>
        <v>2181.9300529050033</v>
      </c>
      <c r="R87" s="123">
        <f t="shared" si="71"/>
        <v>0.07971170475335745</v>
      </c>
      <c r="S87" s="4">
        <v>0.007098793683166134</v>
      </c>
      <c r="T87" s="150">
        <f t="shared" si="106"/>
        <v>0.009792185470829363</v>
      </c>
      <c r="U87" s="13">
        <f t="shared" si="72"/>
        <v>102.12224870321043</v>
      </c>
      <c r="V87" s="150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62</v>
      </c>
      <c r="B88" s="1" t="s">
        <v>122</v>
      </c>
      <c r="C88" s="138">
        <v>0.014059167819761418</v>
      </c>
      <c r="D88" s="13">
        <v>0.16765674253260276</v>
      </c>
      <c r="E88" s="13">
        <v>0.16765674253260276</v>
      </c>
      <c r="F88" s="127">
        <f t="shared" si="66"/>
        <v>-0.0106886733479468</v>
      </c>
      <c r="G88" s="127">
        <f t="shared" si="67"/>
        <v>0.17834541588054956</v>
      </c>
      <c r="H88" s="172">
        <f t="shared" si="68"/>
        <v>0.0005665014363666447</v>
      </c>
      <c r="I88" s="173">
        <f t="shared" si="104"/>
        <v>3.8512813094799516</v>
      </c>
      <c r="J88" s="219">
        <v>22.97122830434944</v>
      </c>
      <c r="K88" s="135">
        <f t="shared" si="105"/>
        <v>3.8512813094799516</v>
      </c>
      <c r="L88" s="219">
        <v>22.97122830434944</v>
      </c>
      <c r="M88" s="219">
        <v>22.97122830434944</v>
      </c>
      <c r="N88" s="174">
        <f t="shared" si="103"/>
        <v>0</v>
      </c>
      <c r="O88" s="123">
        <v>0.00041972569972407374</v>
      </c>
      <c r="P88" s="123">
        <f t="shared" si="69"/>
        <v>0.0006642035193654383</v>
      </c>
      <c r="Q88" s="171">
        <f t="shared" si="70"/>
        <v>1505.5626338074396</v>
      </c>
      <c r="R88" s="123">
        <f t="shared" si="71"/>
        <v>0.055002205040424766</v>
      </c>
      <c r="S88" s="4">
        <v>0.013357634770146622</v>
      </c>
      <c r="T88" s="150">
        <f t="shared" si="106"/>
        <v>0.018425727378308106</v>
      </c>
      <c r="U88" s="13">
        <f t="shared" si="72"/>
        <v>54.271941588436896</v>
      </c>
      <c r="V88" s="150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217</v>
      </c>
      <c r="B89" s="4"/>
      <c r="C89" s="140">
        <f>SUM(C90)</f>
        <v>0.0046780094980669405</v>
      </c>
      <c r="D89" s="13"/>
      <c r="E89" s="13"/>
      <c r="F89" s="127">
        <f t="shared" si="66"/>
        <v>0</v>
      </c>
      <c r="G89" s="127">
        <f t="shared" si="67"/>
        <v>0</v>
      </c>
      <c r="H89" s="172"/>
      <c r="I89" s="173">
        <f>SUM(I90)</f>
        <v>1.5434778538220395</v>
      </c>
      <c r="J89" s="219"/>
      <c r="K89" s="135">
        <f>SUM(K90)</f>
        <v>1.5434778538220395</v>
      </c>
      <c r="L89" s="219"/>
      <c r="M89" s="219"/>
      <c r="N89" s="174">
        <f t="shared" si="103"/>
        <v>0</v>
      </c>
      <c r="O89" s="123"/>
      <c r="P89" s="123"/>
      <c r="Q89" s="171"/>
      <c r="R89" s="123"/>
      <c r="S89" s="4"/>
      <c r="T89" s="150"/>
      <c r="U89" s="13"/>
      <c r="V89" s="150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233</v>
      </c>
      <c r="B90" s="1" t="s">
        <v>133</v>
      </c>
      <c r="C90" s="138">
        <v>0.0046780094980669405</v>
      </c>
      <c r="D90" s="13">
        <v>0.16653410391711576</v>
      </c>
      <c r="E90" s="13">
        <v>0.16653410391711576</v>
      </c>
      <c r="F90" s="127">
        <f t="shared" si="66"/>
        <v>-0.010617101413126474</v>
      </c>
      <c r="G90" s="127">
        <f t="shared" si="67"/>
        <v>0.17715120533024223</v>
      </c>
      <c r="H90" s="172">
        <f t="shared" si="68"/>
        <v>0.0005627081121102679</v>
      </c>
      <c r="I90" s="173">
        <f>J90*$D90</f>
        <v>1.5434778538220395</v>
      </c>
      <c r="J90" s="219">
        <v>9.26823886229472</v>
      </c>
      <c r="K90" s="135">
        <f>L90*$D90</f>
        <v>1.5434778538220395</v>
      </c>
      <c r="L90" s="219">
        <v>9.26823886229472</v>
      </c>
      <c r="M90" s="219">
        <v>9.26823886229472</v>
      </c>
      <c r="N90" s="174">
        <f t="shared" si="103"/>
        <v>0</v>
      </c>
      <c r="O90" s="123">
        <v>0.0005384164911646315</v>
      </c>
      <c r="P90" s="123">
        <f t="shared" si="69"/>
        <v>0.0008520281901990648</v>
      </c>
      <c r="Q90" s="171">
        <f t="shared" si="70"/>
        <v>1173.670086862224</v>
      </c>
      <c r="R90" s="123">
        <f t="shared" si="71"/>
        <v>0.04287728807678795</v>
      </c>
      <c r="S90" s="4">
        <v>0.004444583287399405</v>
      </c>
      <c r="T90" s="150">
        <f>S90/$S$7</f>
        <v>0.0061309267226586205</v>
      </c>
      <c r="U90" s="13">
        <f t="shared" si="72"/>
        <v>163.1074787281684</v>
      </c>
      <c r="V90" s="150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63</v>
      </c>
      <c r="B91" s="3"/>
      <c r="C91" s="140">
        <f>(C92+C95+C101+C104+C106+C110)</f>
        <v>0.2428678062311304</v>
      </c>
      <c r="D91" s="13"/>
      <c r="E91" s="13"/>
      <c r="F91" s="127">
        <f t="shared" si="66"/>
        <v>0</v>
      </c>
      <c r="G91" s="127">
        <f t="shared" si="67"/>
        <v>0</v>
      </c>
      <c r="H91" s="172"/>
      <c r="I91" s="173">
        <f>(I92+I95+I101+I104+I106+I110)</f>
        <v>80.24836625837459</v>
      </c>
      <c r="J91" s="219"/>
      <c r="K91" s="135">
        <f>(K92+K95+K101+K104+K106+K110)</f>
        <v>80.24836625837459</v>
      </c>
      <c r="L91" s="219"/>
      <c r="M91" s="219"/>
      <c r="N91" s="174">
        <f t="shared" si="103"/>
        <v>0</v>
      </c>
      <c r="O91" s="123"/>
      <c r="P91" s="123"/>
      <c r="Q91" s="171"/>
      <c r="R91" s="123"/>
      <c r="S91" s="4"/>
      <c r="T91" s="150"/>
      <c r="U91" s="13"/>
      <c r="V91" s="150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64</v>
      </c>
      <c r="B92" s="4"/>
      <c r="C92" s="140">
        <f>SUM(C93:C94)</f>
        <v>0.06340661642330633</v>
      </c>
      <c r="D92" s="13"/>
      <c r="E92" s="13"/>
      <c r="F92" s="127">
        <f t="shared" si="66"/>
        <v>0</v>
      </c>
      <c r="G92" s="127">
        <f t="shared" si="67"/>
        <v>0</v>
      </c>
      <c r="H92" s="172"/>
      <c r="I92" s="173">
        <f>SUM(I93:I94)</f>
        <v>15.49146853297308</v>
      </c>
      <c r="J92" s="219"/>
      <c r="K92" s="135">
        <f>SUM(K93:K94)</f>
        <v>15.49146853297308</v>
      </c>
      <c r="L92" s="219"/>
      <c r="M92" s="219"/>
      <c r="N92" s="174">
        <f t="shared" si="103"/>
        <v>0</v>
      </c>
      <c r="O92" s="123"/>
      <c r="P92" s="123"/>
      <c r="Q92" s="171"/>
      <c r="R92" s="123"/>
      <c r="S92" s="4"/>
      <c r="T92" s="150"/>
      <c r="U92" s="13"/>
      <c r="V92" s="150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256</v>
      </c>
      <c r="B93" s="1" t="s">
        <v>134</v>
      </c>
      <c r="C93" s="138">
        <v>0.0100892493249845</v>
      </c>
      <c r="D93" s="13">
        <v>0.5070483503772409</v>
      </c>
      <c r="E93" s="13">
        <v>0.5070483503772409</v>
      </c>
      <c r="F93" s="127">
        <f t="shared" si="66"/>
        <v>-0.03232601389558603</v>
      </c>
      <c r="G93" s="127">
        <f t="shared" si="67"/>
        <v>0.5393743642728269</v>
      </c>
      <c r="H93" s="172">
        <f t="shared" si="68"/>
        <v>0.0017132840257837346</v>
      </c>
      <c r="I93" s="173">
        <f>J93*$D93</f>
        <v>4.74627796576059</v>
      </c>
      <c r="J93" s="219">
        <v>9.36060232171032</v>
      </c>
      <c r="K93" s="135">
        <f>L93*$D93</f>
        <v>4.74627796576059</v>
      </c>
      <c r="L93" s="219">
        <v>9.36060232171032</v>
      </c>
      <c r="M93" s="219">
        <v>9.36060232171032</v>
      </c>
      <c r="N93" s="174">
        <f t="shared" si="103"/>
        <v>0</v>
      </c>
      <c r="O93" s="123">
        <v>0.000740330230505616</v>
      </c>
      <c r="P93" s="123">
        <f t="shared" si="69"/>
        <v>0.0011715507173321003</v>
      </c>
      <c r="Q93" s="171">
        <f t="shared" si="70"/>
        <v>853.5695341275859</v>
      </c>
      <c r="R93" s="123">
        <f t="shared" si="71"/>
        <v>0.031183164006679226</v>
      </c>
      <c r="S93" s="4">
        <v>0.009585809723294014</v>
      </c>
      <c r="T93" s="150">
        <f>S93/$S$7</f>
        <v>0.013222813746674392</v>
      </c>
      <c r="U93" s="13">
        <f aca="true" t="shared" si="108" ref="U93:U105">1/T93</f>
        <v>75.6268687707641</v>
      </c>
      <c r="V93" s="150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65</v>
      </c>
      <c r="B94" s="4"/>
      <c r="C94" s="138">
        <v>0.05331736709832184</v>
      </c>
      <c r="D94" s="13">
        <v>0.416898099231889</v>
      </c>
      <c r="E94" s="13">
        <v>0.416898099231889</v>
      </c>
      <c r="F94" s="127">
        <f t="shared" si="66"/>
        <v>-0.026578636413641613</v>
      </c>
      <c r="G94" s="127">
        <f t="shared" si="67"/>
        <v>0.4434767356455306</v>
      </c>
      <c r="H94" s="172">
        <f t="shared" si="68"/>
        <v>0.0014086720788307246</v>
      </c>
      <c r="I94" s="173">
        <f>J94*$D94</f>
        <v>10.745190567212491</v>
      </c>
      <c r="J94" s="219">
        <v>25.77414141971358</v>
      </c>
      <c r="K94" s="135">
        <f>L94*$D94</f>
        <v>10.745190567212491</v>
      </c>
      <c r="L94" s="219">
        <v>25.77414141971358</v>
      </c>
      <c r="M94" s="219">
        <v>25.77414141971358</v>
      </c>
      <c r="N94" s="174">
        <f t="shared" si="103"/>
        <v>0</v>
      </c>
      <c r="O94" s="123">
        <v>0.00853798719969082</v>
      </c>
      <c r="P94" s="123">
        <f t="shared" si="69"/>
        <v>0.013511112495755625</v>
      </c>
      <c r="Q94" s="171">
        <f t="shared" si="70"/>
        <v>74.0131503097276</v>
      </c>
      <c r="R94" s="123">
        <f t="shared" si="71"/>
        <v>0.002703897119662495</v>
      </c>
      <c r="S94" s="4">
        <v>0.05065690414507772</v>
      </c>
      <c r="T94" s="150">
        <f>S94/$S$7</f>
        <v>0.06987691471340046</v>
      </c>
      <c r="U94" s="13">
        <f t="shared" si="108"/>
        <v>14.310877978821633</v>
      </c>
      <c r="V94" s="150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66</v>
      </c>
      <c r="B95" s="4"/>
      <c r="C95" s="140">
        <f>SUM(C96:C100)</f>
        <v>0.04462335034195024</v>
      </c>
      <c r="D95" s="13"/>
      <c r="E95" s="13"/>
      <c r="F95" s="127">
        <f t="shared" si="66"/>
        <v>0</v>
      </c>
      <c r="G95" s="127">
        <f t="shared" si="67"/>
        <v>0</v>
      </c>
      <c r="H95" s="172"/>
      <c r="I95" s="173">
        <f>SUM(I96:I100)</f>
        <v>8.750509640660084</v>
      </c>
      <c r="J95" s="219"/>
      <c r="K95" s="135">
        <f>SUM(K96:K100)</f>
        <v>8.750509640660084</v>
      </c>
      <c r="L95" s="219"/>
      <c r="M95" s="219"/>
      <c r="N95" s="174">
        <f t="shared" si="103"/>
        <v>0</v>
      </c>
      <c r="O95" s="123"/>
      <c r="P95" s="123"/>
      <c r="Q95" s="171"/>
      <c r="R95" s="123"/>
      <c r="S95" s="4"/>
      <c r="T95" s="150"/>
      <c r="U95" s="13"/>
      <c r="V95" s="150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67</v>
      </c>
      <c r="B96" s="1" t="s">
        <v>135</v>
      </c>
      <c r="C96" s="138">
        <v>0.00839129737774614</v>
      </c>
      <c r="D96" s="13">
        <v>1.8363586401315442</v>
      </c>
      <c r="E96" s="13">
        <v>1.8363586401315442</v>
      </c>
      <c r="F96" s="127">
        <f t="shared" si="66"/>
        <v>-0.11707395334982684</v>
      </c>
      <c r="G96" s="127">
        <f t="shared" si="67"/>
        <v>1.953432593481371</v>
      </c>
      <c r="H96" s="172">
        <f t="shared" si="68"/>
        <v>0.006204938683671014</v>
      </c>
      <c r="I96" s="173">
        <f>J96*$D96</f>
        <v>3.5757710173365673</v>
      </c>
      <c r="J96" s="219">
        <v>1.94720733695049</v>
      </c>
      <c r="K96" s="135">
        <f>L96*$D96</f>
        <v>3.5757710173365673</v>
      </c>
      <c r="L96" s="219">
        <v>1.94720733695049</v>
      </c>
      <c r="M96" s="219">
        <v>1.94720733695049</v>
      </c>
      <c r="N96" s="174">
        <f t="shared" si="103"/>
        <v>0</v>
      </c>
      <c r="O96" s="123">
        <v>0.0041618060537907215</v>
      </c>
      <c r="P96" s="123">
        <f t="shared" si="69"/>
        <v>0.006585935123013474</v>
      </c>
      <c r="Q96" s="171">
        <f t="shared" si="70"/>
        <v>151.83872621302683</v>
      </c>
      <c r="R96" s="123">
        <f t="shared" si="71"/>
        <v>0.005547072280298083</v>
      </c>
      <c r="S96" s="4">
        <v>0.007972583232278691</v>
      </c>
      <c r="T96" s="150">
        <f>S96/$S$7</f>
        <v>0.010997504248817335</v>
      </c>
      <c r="U96" s="13">
        <f t="shared" si="108"/>
        <v>90.92972163275495</v>
      </c>
      <c r="V96" s="150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68</v>
      </c>
      <c r="B97" s="1" t="s">
        <v>136</v>
      </c>
      <c r="C97" s="138">
        <v>0.009143382200767203</v>
      </c>
      <c r="D97" s="13">
        <v>0.99751838502818</v>
      </c>
      <c r="E97" s="13">
        <v>0.99751838502818</v>
      </c>
      <c r="F97" s="127">
        <f t="shared" si="66"/>
        <v>-0.06359510518382085</v>
      </c>
      <c r="G97" s="127">
        <f t="shared" si="67"/>
        <v>1.061113490212001</v>
      </c>
      <c r="H97" s="172">
        <f t="shared" si="68"/>
        <v>0.0033705509804397545</v>
      </c>
      <c r="I97" s="173">
        <f>J97*$D97</f>
        <v>1.1848821406644645</v>
      </c>
      <c r="J97" s="219">
        <v>1.18782987707138</v>
      </c>
      <c r="K97" s="135">
        <f>L97*$D97</f>
        <v>1.1848821406644645</v>
      </c>
      <c r="L97" s="219">
        <v>1.18782987707138</v>
      </c>
      <c r="M97" s="219">
        <v>1.18782987707138</v>
      </c>
      <c r="N97" s="174">
        <f t="shared" si="103"/>
        <v>0</v>
      </c>
      <c r="O97" s="123">
        <v>0.00284301911975339</v>
      </c>
      <c r="P97" s="123">
        <f t="shared" si="69"/>
        <v>0.004498993762366285</v>
      </c>
      <c r="Q97" s="171">
        <f t="shared" si="70"/>
        <v>222.27192408331797</v>
      </c>
      <c r="R97" s="123">
        <f t="shared" si="71"/>
        <v>0.008120184221259047</v>
      </c>
      <c r="S97" s="4">
        <v>0.008687140061735201</v>
      </c>
      <c r="T97" s="150">
        <f>S97/$S$7</f>
        <v>0.01198317495792367</v>
      </c>
      <c r="U97" s="13">
        <f t="shared" si="108"/>
        <v>83.45033795394659</v>
      </c>
      <c r="V97" s="150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235</v>
      </c>
      <c r="B98" s="1" t="s">
        <v>137</v>
      </c>
      <c r="C98" s="138">
        <v>0.00657707604979004</v>
      </c>
      <c r="D98" s="13">
        <v>1.7985514985865112</v>
      </c>
      <c r="E98" s="13">
        <v>1.7985514985865112</v>
      </c>
      <c r="F98" s="127">
        <f t="shared" si="66"/>
        <v>-0.11466362269392817</v>
      </c>
      <c r="G98" s="127">
        <f t="shared" si="67"/>
        <v>1.9132151212804394</v>
      </c>
      <c r="H98" s="172">
        <f t="shared" si="68"/>
        <v>0.006077190764519995</v>
      </c>
      <c r="I98" s="173">
        <f>J98*$D98</f>
        <v>0.878035131785052</v>
      </c>
      <c r="J98" s="219">
        <v>0.48819015328452</v>
      </c>
      <c r="K98" s="135">
        <f>L98*$D98</f>
        <v>0.878035131785052</v>
      </c>
      <c r="L98" s="219">
        <v>0.48819015328452</v>
      </c>
      <c r="M98" s="219">
        <v>0.48819015328452</v>
      </c>
      <c r="N98" s="174">
        <f t="shared" si="103"/>
        <v>0</v>
      </c>
      <c r="O98" s="123">
        <v>0.012283460075991385</v>
      </c>
      <c r="P98" s="123">
        <f t="shared" si="69"/>
        <v>0.019438212665609578</v>
      </c>
      <c r="Q98" s="171">
        <f t="shared" si="70"/>
        <v>51.44505913186233</v>
      </c>
      <c r="R98" s="123">
        <f t="shared" si="71"/>
        <v>0.0018794247593218172</v>
      </c>
      <c r="S98" s="4">
        <v>0.006248889042001984</v>
      </c>
      <c r="T98" s="150">
        <f>S98/$S$7</f>
        <v>0.00861981390317364</v>
      </c>
      <c r="U98" s="13">
        <f t="shared" si="108"/>
        <v>116.01178531613314</v>
      </c>
      <c r="V98" s="150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69</v>
      </c>
      <c r="B99" s="1" t="s">
        <v>138</v>
      </c>
      <c r="C99" s="138">
        <v>0.007875941203753992</v>
      </c>
      <c r="D99" s="13">
        <v>1.0015034240343579</v>
      </c>
      <c r="E99" s="13">
        <v>1.0015034240343579</v>
      </c>
      <c r="F99" s="127">
        <f t="shared" si="66"/>
        <v>-0.06384916463632141</v>
      </c>
      <c r="G99" s="127">
        <f t="shared" si="67"/>
        <v>1.0653525886706794</v>
      </c>
      <c r="H99" s="172">
        <f t="shared" si="68"/>
        <v>0.0033840161729925557</v>
      </c>
      <c r="I99" s="173">
        <f>J99*$D99</f>
        <v>0.8006350582651777</v>
      </c>
      <c r="J99" s="219">
        <v>0.7994331712217</v>
      </c>
      <c r="K99" s="135">
        <f>L99*$D99</f>
        <v>0.8006350582651777</v>
      </c>
      <c r="L99" s="219">
        <v>0.7994331712217</v>
      </c>
      <c r="M99" s="219">
        <v>0.7994331712217</v>
      </c>
      <c r="N99" s="174">
        <f t="shared" si="103"/>
        <v>0</v>
      </c>
      <c r="O99" s="123">
        <v>0.006418424894356312</v>
      </c>
      <c r="P99" s="123">
        <f t="shared" si="69"/>
        <v>0.010156967768275276</v>
      </c>
      <c r="Q99" s="171">
        <f t="shared" si="70"/>
        <v>98.45458042344531</v>
      </c>
      <c r="R99" s="123">
        <f t="shared" si="71"/>
        <v>0.003596807530965817</v>
      </c>
      <c r="S99" s="4">
        <v>0.007482942619336346</v>
      </c>
      <c r="T99" s="150">
        <f>S99/$S$7</f>
        <v>0.010322086437006307</v>
      </c>
      <c r="U99" s="13">
        <f t="shared" si="108"/>
        <v>96.87963824976725</v>
      </c>
      <c r="V99" s="150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139</v>
      </c>
      <c r="B100" s="1" t="s">
        <v>140</v>
      </c>
      <c r="C100" s="138">
        <v>0.012635653509892862</v>
      </c>
      <c r="D100" s="13">
        <v>1.2229500879544015</v>
      </c>
      <c r="E100" s="13">
        <v>1.2229500879544015</v>
      </c>
      <c r="F100" s="127">
        <f t="shared" si="66"/>
        <v>-0.0779671238599036</v>
      </c>
      <c r="G100" s="127">
        <f t="shared" si="67"/>
        <v>1.300917211814305</v>
      </c>
      <c r="H100" s="172">
        <f t="shared" si="68"/>
        <v>0.004132270321881982</v>
      </c>
      <c r="I100" s="173">
        <f>J100*$D100</f>
        <v>2.3111862926088236</v>
      </c>
      <c r="J100" s="219">
        <v>1.88984515016037</v>
      </c>
      <c r="K100" s="135">
        <f>L100*$D100</f>
        <v>2.3111862926088236</v>
      </c>
      <c r="L100" s="219">
        <v>1.88984515016037</v>
      </c>
      <c r="M100" s="219">
        <v>1.88984515016037</v>
      </c>
      <c r="N100" s="174">
        <f t="shared" si="103"/>
        <v>0</v>
      </c>
      <c r="O100" s="123">
        <v>0.0027600549171353126</v>
      </c>
      <c r="P100" s="123">
        <f t="shared" si="69"/>
        <v>0.004367705362831779</v>
      </c>
      <c r="Q100" s="171">
        <f t="shared" si="70"/>
        <v>228.95317264524803</v>
      </c>
      <c r="R100" s="123">
        <f t="shared" si="71"/>
        <v>0.00836426799105877</v>
      </c>
      <c r="S100" s="4">
        <v>0.012005151857568076</v>
      </c>
      <c r="T100" s="150">
        <f>S100/$S$7</f>
        <v>0.016560091593244727</v>
      </c>
      <c r="U100" s="13">
        <f t="shared" si="108"/>
        <v>60.38613943463482</v>
      </c>
      <c r="V100" s="150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70</v>
      </c>
      <c r="B101" s="4"/>
      <c r="C101" s="140">
        <f>SUM(C102:C103)</f>
        <v>0.025094284268963214</v>
      </c>
      <c r="D101" s="13"/>
      <c r="E101" s="13"/>
      <c r="F101" s="127">
        <f t="shared" si="66"/>
        <v>0</v>
      </c>
      <c r="G101" s="127">
        <f t="shared" si="67"/>
        <v>0</v>
      </c>
      <c r="H101" s="172"/>
      <c r="I101" s="173">
        <f>SUM(I102:I103)</f>
        <v>12.474663622160588</v>
      </c>
      <c r="J101" s="219"/>
      <c r="K101" s="135">
        <f>SUM(K102:K103)</f>
        <v>12.474663622160588</v>
      </c>
      <c r="L101" s="219"/>
      <c r="M101" s="219"/>
      <c r="N101" s="174"/>
      <c r="O101" s="123"/>
      <c r="P101" s="123"/>
      <c r="Q101" s="171"/>
      <c r="R101" s="123"/>
      <c r="S101" s="4"/>
      <c r="T101" s="150"/>
      <c r="U101" s="13"/>
      <c r="V101" s="150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236</v>
      </c>
      <c r="B102" s="1" t="s">
        <v>142</v>
      </c>
      <c r="C102" s="138">
        <v>0.014490402625834868</v>
      </c>
      <c r="D102" s="13">
        <v>2.2256123854829735</v>
      </c>
      <c r="E102" s="13">
        <v>2.2256123854829735</v>
      </c>
      <c r="F102" s="127">
        <f t="shared" si="66"/>
        <v>-0.1418901705247324</v>
      </c>
      <c r="G102" s="127">
        <f t="shared" si="67"/>
        <v>2.3675025560077056</v>
      </c>
      <c r="H102" s="172">
        <f t="shared" si="68"/>
        <v>0.007520202254474315</v>
      </c>
      <c r="I102" s="173">
        <f>J102*$D102</f>
        <v>9.654670678205566</v>
      </c>
      <c r="J102" s="219">
        <v>4.33798389206503</v>
      </c>
      <c r="K102" s="135">
        <f>L102*$D102</f>
        <v>9.654670678205566</v>
      </c>
      <c r="L102" s="219">
        <v>4.33798389206503</v>
      </c>
      <c r="M102" s="219">
        <v>4.33798389206503</v>
      </c>
      <c r="N102" s="174">
        <f>M102-L102</f>
        <v>0</v>
      </c>
      <c r="O102" s="123">
        <v>0.0029851087221217723</v>
      </c>
      <c r="P102" s="123">
        <f t="shared" si="69"/>
        <v>0.004723846360194719</v>
      </c>
      <c r="Q102" s="171">
        <f t="shared" si="70"/>
        <v>211.6918976083675</v>
      </c>
      <c r="R102" s="123">
        <f t="shared" si="71"/>
        <v>0.007733667730718424</v>
      </c>
      <c r="S102" s="4">
        <v>0.008578662771469518</v>
      </c>
      <c r="T102" s="150">
        <f>S102/$S$7</f>
        <v>0.011833539710998053</v>
      </c>
      <c r="U102" s="13">
        <f t="shared" si="108"/>
        <v>84.50556844547565</v>
      </c>
      <c r="V102" s="150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237</v>
      </c>
      <c r="B103" s="1" t="s">
        <v>122</v>
      </c>
      <c r="C103" s="138">
        <v>0.010603881643128345</v>
      </c>
      <c r="D103" s="13">
        <v>8.02446598101354</v>
      </c>
      <c r="E103" s="13">
        <v>8.02446598101354</v>
      </c>
      <c r="F103" s="127">
        <f t="shared" si="66"/>
        <v>-0.5115863183736025</v>
      </c>
      <c r="G103" s="127">
        <f t="shared" si="67"/>
        <v>8.536052299387142</v>
      </c>
      <c r="H103" s="172">
        <f t="shared" si="68"/>
        <v>0.02711415858169528</v>
      </c>
      <c r="I103" s="173">
        <f>J103*$D103</f>
        <v>2.8199929439550226</v>
      </c>
      <c r="J103" s="219">
        <v>0.35142437523286</v>
      </c>
      <c r="K103" s="135">
        <f>L103*$D103</f>
        <v>2.8199929439550226</v>
      </c>
      <c r="L103" s="219">
        <v>0.35142437523286</v>
      </c>
      <c r="M103" s="219">
        <v>0.35142437523286</v>
      </c>
      <c r="N103" s="174">
        <f>M103-L103</f>
        <v>0</v>
      </c>
      <c r="O103" s="123">
        <v>0.023893015486953908</v>
      </c>
      <c r="P103" s="123">
        <f t="shared" si="69"/>
        <v>0.03780999110876574</v>
      </c>
      <c r="Q103" s="171">
        <f t="shared" si="70"/>
        <v>26.44803584119763</v>
      </c>
      <c r="R103" s="123">
        <f t="shared" si="71"/>
        <v>0.000966217052408668</v>
      </c>
      <c r="S103" s="4">
        <v>0.006277749972439644</v>
      </c>
      <c r="T103" s="150">
        <f>S103/$S$7</f>
        <v>0.008659625115658438</v>
      </c>
      <c r="U103" s="13">
        <f t="shared" si="108"/>
        <v>115.47844007609382</v>
      </c>
      <c r="V103" s="150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72</v>
      </c>
      <c r="B104" s="3"/>
      <c r="C104" s="140">
        <f>SUM(C105)</f>
        <v>0.012289987783434712</v>
      </c>
      <c r="D104" s="13">
        <v>0</v>
      </c>
      <c r="E104" s="13">
        <v>0</v>
      </c>
      <c r="F104" s="127">
        <f t="shared" si="66"/>
        <v>0</v>
      </c>
      <c r="G104" s="127">
        <f t="shared" si="67"/>
        <v>0</v>
      </c>
      <c r="H104" s="172"/>
      <c r="I104" s="173">
        <f>SUM(I105)</f>
        <v>3.2628495466671144</v>
      </c>
      <c r="J104" s="219"/>
      <c r="K104" s="135">
        <f>SUM(K105)</f>
        <v>3.2628495466671144</v>
      </c>
      <c r="L104" s="219"/>
      <c r="M104" s="219"/>
      <c r="N104" s="174">
        <f>M104-L104</f>
        <v>0</v>
      </c>
      <c r="O104" s="123"/>
      <c r="P104" s="123"/>
      <c r="Q104" s="171"/>
      <c r="R104" s="123"/>
      <c r="S104" s="4"/>
      <c r="T104" s="150"/>
      <c r="U104" s="13"/>
      <c r="V104" s="150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0</v>
      </c>
    </row>
    <row r="105" spans="1:59" ht="12.75">
      <c r="A105" s="1" t="s">
        <v>73</v>
      </c>
      <c r="B105" s="1" t="s">
        <v>143</v>
      </c>
      <c r="C105" s="138">
        <v>0.012289987783434712</v>
      </c>
      <c r="D105" s="13">
        <v>2.176500262728471</v>
      </c>
      <c r="E105" s="13">
        <v>2.176500262728471</v>
      </c>
      <c r="F105" s="127">
        <f t="shared" si="66"/>
        <v>-0.13875910982524955</v>
      </c>
      <c r="G105" s="127">
        <f t="shared" si="67"/>
        <v>2.3152593725537205</v>
      </c>
      <c r="H105" s="172">
        <f t="shared" si="68"/>
        <v>0.00735425552508447</v>
      </c>
      <c r="I105" s="173">
        <f>J105*$D105</f>
        <v>3.2628495466671144</v>
      </c>
      <c r="J105" s="219">
        <v>1.49912664957678</v>
      </c>
      <c r="K105" s="135">
        <f>L105*$D105</f>
        <v>3.2628495466671144</v>
      </c>
      <c r="L105" s="219">
        <v>1.49912664957678</v>
      </c>
      <c r="M105" s="219">
        <v>1.49912664957678</v>
      </c>
      <c r="N105" s="174">
        <f>M105-L105</f>
        <v>0</v>
      </c>
      <c r="O105" s="123">
        <v>0.01758398098421514</v>
      </c>
      <c r="P105" s="123">
        <f t="shared" si="69"/>
        <v>0.027826130403376774</v>
      </c>
      <c r="Q105" s="171">
        <f t="shared" si="70"/>
        <v>35.93744388830462</v>
      </c>
      <c r="R105" s="123">
        <f t="shared" si="71"/>
        <v>0.0013128903527411145</v>
      </c>
      <c r="S105" s="4">
        <v>0.011676734373277478</v>
      </c>
      <c r="T105" s="150">
        <f>S105/$S$7</f>
        <v>0.016107067451176352</v>
      </c>
      <c r="U105" s="13">
        <f t="shared" si="108"/>
        <v>62.08454785647319</v>
      </c>
      <c r="V105" s="150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74</v>
      </c>
      <c r="B106" s="3"/>
      <c r="C106" s="140">
        <f>SUM(C107:C109)</f>
        <v>0.03760720768029911</v>
      </c>
      <c r="D106" s="13"/>
      <c r="E106" s="13"/>
      <c r="F106" s="127">
        <f t="shared" si="66"/>
        <v>0</v>
      </c>
      <c r="G106" s="127">
        <f t="shared" si="67"/>
        <v>0</v>
      </c>
      <c r="H106" s="172"/>
      <c r="I106" s="173">
        <f>SUM(I107:I109)</f>
        <v>12.72451077862464</v>
      </c>
      <c r="J106" s="219"/>
      <c r="K106" s="135">
        <f>SUM(K107:K109)</f>
        <v>12.72451077862464</v>
      </c>
      <c r="L106" s="219"/>
      <c r="M106" s="219"/>
      <c r="N106" s="174">
        <f>M106-L106</f>
        <v>0</v>
      </c>
      <c r="O106" s="123"/>
      <c r="P106" s="123"/>
      <c r="Q106" s="171"/>
      <c r="R106" s="123"/>
      <c r="S106" s="4"/>
      <c r="T106" s="150"/>
      <c r="U106" s="13"/>
      <c r="V106" s="150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0</v>
      </c>
    </row>
    <row r="107" spans="1:59" ht="12.75">
      <c r="A107" s="1" t="s">
        <v>75</v>
      </c>
      <c r="B107" s="3"/>
      <c r="C107" s="138">
        <v>0.013973275124096058</v>
      </c>
      <c r="D107" s="13">
        <v>2.769376559149876</v>
      </c>
      <c r="E107" s="13">
        <v>2.769376559149876</v>
      </c>
      <c r="F107" s="127">
        <f t="shared" si="66"/>
        <v>-0.17655693991822402</v>
      </c>
      <c r="G107" s="127">
        <f t="shared" si="67"/>
        <v>2.9459334990681</v>
      </c>
      <c r="H107" s="172">
        <f t="shared" si="68"/>
        <v>0.009357546704651255</v>
      </c>
      <c r="I107" s="173">
        <f>J107*$D107</f>
        <v>2.7930170893086284</v>
      </c>
      <c r="J107" s="219">
        <v>1.0085364087020399</v>
      </c>
      <c r="K107" s="135">
        <f>L107*$D107</f>
        <v>2.7930170893086284</v>
      </c>
      <c r="L107" s="219">
        <v>1.0085364087020399</v>
      </c>
      <c r="M107" s="219">
        <v>1.0085364087020399</v>
      </c>
      <c r="N107" s="174" t="s">
        <v>132</v>
      </c>
      <c r="O107" s="123">
        <v>0.00584900440540414</v>
      </c>
      <c r="P107" s="123">
        <f t="shared" si="69"/>
        <v>0.009255876667564845</v>
      </c>
      <c r="Q107" s="171">
        <f t="shared" si="70"/>
        <v>108.03946896832332</v>
      </c>
      <c r="R107" s="123">
        <f t="shared" si="71"/>
        <v>0.003946968987684346</v>
      </c>
      <c r="S107" s="4">
        <v>0.013276028001322897</v>
      </c>
      <c r="T107" s="150">
        <f>S107/$S$7</f>
        <v>0.018313157743006268</v>
      </c>
      <c r="U107" s="13">
        <f>1/T107</f>
        <v>54.60554722638681</v>
      </c>
      <c r="V107" s="150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76</v>
      </c>
      <c r="B108" s="4"/>
      <c r="C108" s="138">
        <v>0.014880385788074107</v>
      </c>
      <c r="D108" s="13">
        <v>0.7960634279622203</v>
      </c>
      <c r="E108" s="13">
        <v>0.7960634279622203</v>
      </c>
      <c r="F108" s="127">
        <f t="shared" si="66"/>
        <v>-0.05075168357204785</v>
      </c>
      <c r="G108" s="127">
        <f t="shared" si="67"/>
        <v>0.8468151115342681</v>
      </c>
      <c r="H108" s="172">
        <f t="shared" si="68"/>
        <v>0.0026898475335213933</v>
      </c>
      <c r="I108" s="173">
        <f>J108*$D108</f>
        <v>2.21180286154027</v>
      </c>
      <c r="J108" s="219">
        <v>2.77842541668079</v>
      </c>
      <c r="K108" s="135">
        <f>L108*$D108</f>
        <v>2.21180286154027</v>
      </c>
      <c r="L108" s="219">
        <v>2.77842541668079</v>
      </c>
      <c r="M108" s="219">
        <v>2.77842541668079</v>
      </c>
      <c r="N108" s="174" t="s">
        <v>132</v>
      </c>
      <c r="O108" s="123">
        <v>0.0032320828438088894</v>
      </c>
      <c r="P108" s="123">
        <f t="shared" si="69"/>
        <v>0.005114675611118861</v>
      </c>
      <c r="Q108" s="171">
        <f t="shared" si="70"/>
        <v>195.51582075431855</v>
      </c>
      <c r="R108" s="123">
        <f t="shared" si="71"/>
        <v>0.007142712644628087</v>
      </c>
      <c r="S108" s="4">
        <v>0.01413787509646125</v>
      </c>
      <c r="T108" s="150">
        <f>S108/$S$7</f>
        <v>0.019502002915828116</v>
      </c>
      <c r="U108" s="13">
        <f>1/T108</f>
        <v>51.276784457271575</v>
      </c>
      <c r="V108" s="150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257</v>
      </c>
      <c r="B109" s="10"/>
      <c r="C109" s="136">
        <v>0.008753546768128947</v>
      </c>
      <c r="D109" s="13">
        <v>0.10524818049148003</v>
      </c>
      <c r="E109" s="9"/>
      <c r="F109" s="127">
        <f t="shared" si="66"/>
        <v>0</v>
      </c>
      <c r="G109" s="9">
        <v>0.10524818049148003</v>
      </c>
      <c r="H109" s="172">
        <f t="shared" si="68"/>
        <v>0.00035562688695210036</v>
      </c>
      <c r="I109" s="173">
        <f>J109*$D109</f>
        <v>7.719690827775742</v>
      </c>
      <c r="J109" s="219">
        <v>73.34749913705787</v>
      </c>
      <c r="K109" s="135">
        <f>L109*$D109</f>
        <v>7.719690827775742</v>
      </c>
      <c r="L109" s="219">
        <v>73.34749913705787</v>
      </c>
      <c r="M109" s="219">
        <v>73.34749913705787</v>
      </c>
      <c r="N109" s="174">
        <f>M109-L109</f>
        <v>0</v>
      </c>
      <c r="O109" s="123"/>
      <c r="P109" s="123"/>
      <c r="Q109" s="171"/>
      <c r="R109" s="123"/>
      <c r="S109" s="175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77</v>
      </c>
      <c r="B110" s="4"/>
      <c r="C110" s="140">
        <f>SUM(C111)</f>
        <v>0.0598463597331768</v>
      </c>
      <c r="D110" s="13"/>
      <c r="E110" s="9"/>
      <c r="F110" s="127">
        <f t="shared" si="66"/>
        <v>0</v>
      </c>
      <c r="G110" s="9"/>
      <c r="H110" s="172"/>
      <c r="I110" s="173">
        <f>SUM(I111)</f>
        <v>27.544364137289083</v>
      </c>
      <c r="J110" s="219"/>
      <c r="K110" s="135">
        <f>SUM(K111)</f>
        <v>27.544364137289083</v>
      </c>
      <c r="L110" s="219"/>
      <c r="M110" s="219"/>
      <c r="N110" s="174">
        <f>M110-L110</f>
        <v>0</v>
      </c>
      <c r="O110" s="123"/>
      <c r="P110" s="123"/>
      <c r="Q110" s="123"/>
      <c r="R110" s="123"/>
      <c r="S110" s="175"/>
      <c r="Y110" s="9"/>
      <c r="BE110">
        <f t="shared" si="64"/>
        <v>0</v>
      </c>
      <c r="BF110" s="13">
        <f t="shared" si="65"/>
        <v>0</v>
      </c>
      <c r="BG110" s="13" t="s">
        <v>0</v>
      </c>
    </row>
    <row r="111" spans="1:59" ht="12.75">
      <c r="A111" s="1" t="s">
        <v>78</v>
      </c>
      <c r="B111" s="1" t="s">
        <v>144</v>
      </c>
      <c r="C111" s="136">
        <v>0.0598463597331768</v>
      </c>
      <c r="D111" s="13">
        <v>122.36153463939469</v>
      </c>
      <c r="E111" s="9"/>
      <c r="F111" s="127">
        <f t="shared" si="66"/>
        <v>0</v>
      </c>
      <c r="G111" s="9">
        <v>122.36153463939469</v>
      </c>
      <c r="H111" s="172">
        <f t="shared" si="68"/>
        <v>0.4134518187705119</v>
      </c>
      <c r="I111" s="173">
        <f>J111*$D111</f>
        <v>27.544364137289083</v>
      </c>
      <c r="J111" s="219">
        <v>0.225106396536</v>
      </c>
      <c r="K111" s="135">
        <f>L111*$D111</f>
        <v>27.544364137289083</v>
      </c>
      <c r="L111" s="219">
        <v>0.225106396536</v>
      </c>
      <c r="M111" s="219">
        <v>0.225106396536</v>
      </c>
      <c r="N111" s="174">
        <f>M111-L111</f>
        <v>0</v>
      </c>
      <c r="O111" s="123"/>
      <c r="P111" s="123"/>
      <c r="Q111" s="123"/>
      <c r="R111" s="123"/>
      <c r="S111" s="175"/>
      <c r="W111" s="13" t="s">
        <v>0</v>
      </c>
      <c r="Y111" s="9">
        <v>122.36153463939469</v>
      </c>
      <c r="AM111" s="13" t="s">
        <v>0</v>
      </c>
      <c r="AN111" t="s">
        <v>0</v>
      </c>
      <c r="BC111" t="s">
        <v>0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75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71"/>
      <c r="M113" s="71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8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50" t="s">
        <v>239</v>
      </c>
      <c r="B1" s="50"/>
      <c r="C1" s="50" t="s">
        <v>240</v>
      </c>
      <c r="D1" s="78">
        <v>39052</v>
      </c>
      <c r="E1" s="78">
        <v>39083</v>
      </c>
      <c r="F1" s="78">
        <v>39114</v>
      </c>
      <c r="G1" s="78">
        <v>39142</v>
      </c>
      <c r="H1" s="78">
        <v>39173</v>
      </c>
      <c r="I1" s="78">
        <v>39203</v>
      </c>
      <c r="J1" s="78">
        <v>39234</v>
      </c>
      <c r="K1" s="78">
        <v>39264</v>
      </c>
      <c r="L1" s="78">
        <v>39295</v>
      </c>
      <c r="M1" s="78">
        <v>39326</v>
      </c>
      <c r="N1" s="78">
        <v>39356</v>
      </c>
      <c r="O1" s="78">
        <v>39387</v>
      </c>
      <c r="P1" s="78">
        <v>39417</v>
      </c>
      <c r="Q1" s="78"/>
    </row>
    <row r="2" ht="12.75">
      <c r="C2" t="s">
        <v>0</v>
      </c>
    </row>
    <row r="4" spans="1:3" ht="12.75">
      <c r="A4">
        <v>10000</v>
      </c>
      <c r="C4" s="70" t="s">
        <v>1</v>
      </c>
    </row>
    <row r="5" spans="1:3" ht="12.75">
      <c r="A5">
        <v>10100</v>
      </c>
      <c r="C5" s="70" t="s">
        <v>162</v>
      </c>
    </row>
    <row r="6" spans="1:17" ht="12.75">
      <c r="A6">
        <v>10101</v>
      </c>
      <c r="C6" s="1" t="s">
        <v>3</v>
      </c>
      <c r="D6" s="215">
        <v>0.6317737973588701</v>
      </c>
      <c r="E6" s="220">
        <v>0.62675785509027</v>
      </c>
      <c r="F6" s="215">
        <v>0.64107455006541</v>
      </c>
      <c r="G6" s="215">
        <v>0.66806285360723</v>
      </c>
      <c r="H6" s="215">
        <v>0.67469531038044</v>
      </c>
      <c r="I6" s="215">
        <v>0.67611967257362</v>
      </c>
      <c r="J6" s="217">
        <v>0.6762900147664</v>
      </c>
      <c r="K6" s="215">
        <v>0.70155691451776</v>
      </c>
      <c r="L6" s="215">
        <v>0.71042205826094</v>
      </c>
      <c r="M6" s="215">
        <v>0.73582922827255</v>
      </c>
      <c r="N6" s="215">
        <v>0.73599867008853</v>
      </c>
      <c r="O6" s="215">
        <v>0.74831697309267</v>
      </c>
      <c r="P6" s="215"/>
      <c r="Q6" s="215"/>
    </row>
    <row r="7" spans="1:17" ht="12.75">
      <c r="A7">
        <v>10103</v>
      </c>
      <c r="C7" s="1" t="s">
        <v>4</v>
      </c>
      <c r="D7" s="215">
        <v>0.631195141393604</v>
      </c>
      <c r="E7" s="220">
        <v>0.6315312862559888</v>
      </c>
      <c r="F7" s="215">
        <v>0.6339160948103371</v>
      </c>
      <c r="G7" s="215">
        <v>0.6412196329577842</v>
      </c>
      <c r="H7" s="215">
        <v>0.6442291636035874</v>
      </c>
      <c r="I7" s="215">
        <v>0.6542516764113872</v>
      </c>
      <c r="J7" s="217">
        <v>0.6572061622424007</v>
      </c>
      <c r="K7" s="215">
        <v>0.6614777161915475</v>
      </c>
      <c r="L7" s="215">
        <v>0.6558559540439882</v>
      </c>
      <c r="M7" s="215">
        <v>0.700098920526244</v>
      </c>
      <c r="N7" s="215">
        <v>0.7086777393215985</v>
      </c>
      <c r="O7" s="215">
        <v>0.7213996650321811</v>
      </c>
      <c r="P7" s="215"/>
      <c r="Q7" s="215"/>
    </row>
    <row r="8" spans="1:17" ht="12.75">
      <c r="A8">
        <v>10106</v>
      </c>
      <c r="C8" s="1" t="s">
        <v>5</v>
      </c>
      <c r="D8" s="215">
        <v>1.51232105854347</v>
      </c>
      <c r="E8" s="220">
        <v>1.51663837564664</v>
      </c>
      <c r="F8" s="215">
        <v>1.49000943754867</v>
      </c>
      <c r="G8" s="215">
        <v>1.50835641702987</v>
      </c>
      <c r="H8" s="215">
        <v>1.49564105369139</v>
      </c>
      <c r="I8" s="215">
        <v>1.48585279739197</v>
      </c>
      <c r="J8" s="217">
        <v>1.49704198148629</v>
      </c>
      <c r="K8" s="215">
        <v>1.52216395738496</v>
      </c>
      <c r="L8" s="215">
        <v>1.58556365106338</v>
      </c>
      <c r="M8" s="215">
        <v>1.60364754555409</v>
      </c>
      <c r="N8" s="215">
        <v>1.59127193998032</v>
      </c>
      <c r="O8" s="215">
        <v>1.62924464416121</v>
      </c>
      <c r="P8" s="215"/>
      <c r="Q8" s="215"/>
    </row>
    <row r="9" spans="1:17" ht="12.75">
      <c r="A9">
        <v>10200</v>
      </c>
      <c r="C9" s="70" t="s">
        <v>164</v>
      </c>
      <c r="D9" s="215"/>
      <c r="E9" s="220"/>
      <c r="F9" s="215"/>
      <c r="G9" s="215"/>
      <c r="H9" s="215"/>
      <c r="I9" s="215"/>
      <c r="J9" s="217"/>
      <c r="K9" s="215"/>
      <c r="L9" s="215"/>
      <c r="M9" s="215"/>
      <c r="N9" s="215"/>
      <c r="O9" s="215"/>
      <c r="P9" s="215"/>
      <c r="Q9" s="215"/>
    </row>
    <row r="10" spans="1:17" ht="12.75">
      <c r="A10">
        <v>10201</v>
      </c>
      <c r="C10" s="1" t="s">
        <v>7</v>
      </c>
      <c r="D10" s="215">
        <v>2.37342256794564</v>
      </c>
      <c r="E10" s="220">
        <v>2.36897708400998</v>
      </c>
      <c r="F10" s="215">
        <v>2.35537028836962</v>
      </c>
      <c r="G10" s="215">
        <v>2.3817187904172</v>
      </c>
      <c r="H10" s="215">
        <v>2.3556390466728</v>
      </c>
      <c r="I10" s="215">
        <v>2.37850381807782</v>
      </c>
      <c r="J10" s="217">
        <v>2.4026728536078</v>
      </c>
      <c r="K10" s="215">
        <v>2.38334570865523</v>
      </c>
      <c r="L10" s="215">
        <v>2.38814618682571</v>
      </c>
      <c r="M10" s="215">
        <v>2.37408770835026</v>
      </c>
      <c r="N10" s="215">
        <v>2.36517286468803</v>
      </c>
      <c r="O10" s="215">
        <v>2.42826462641516</v>
      </c>
      <c r="P10" s="215"/>
      <c r="Q10" s="215"/>
    </row>
    <row r="11" spans="1:17" ht="12.75">
      <c r="A11">
        <v>10202</v>
      </c>
      <c r="C11" s="1" t="s">
        <v>8</v>
      </c>
      <c r="D11" s="215">
        <v>3.5825716949798</v>
      </c>
      <c r="E11" s="220">
        <v>3.56535303477476</v>
      </c>
      <c r="F11" s="215">
        <v>3.63022460656404</v>
      </c>
      <c r="G11" s="215">
        <v>3.63364655132776</v>
      </c>
      <c r="H11" s="215">
        <v>3.61314228045749</v>
      </c>
      <c r="I11" s="215">
        <v>3.64804966705373</v>
      </c>
      <c r="J11" s="217">
        <v>3.64821011488715</v>
      </c>
      <c r="K11" s="215">
        <v>3.68865029776863</v>
      </c>
      <c r="L11" s="215">
        <v>3.67438140082547</v>
      </c>
      <c r="M11" s="215">
        <v>3.65584538658707</v>
      </c>
      <c r="N11" s="215">
        <v>3.73814766897999</v>
      </c>
      <c r="O11" s="215">
        <v>3.74783541331904</v>
      </c>
      <c r="P11" s="215"/>
      <c r="Q11" s="215"/>
    </row>
    <row r="12" spans="1:17" ht="12.75">
      <c r="A12">
        <v>10204</v>
      </c>
      <c r="C12" s="1" t="s">
        <v>9</v>
      </c>
      <c r="D12" s="215">
        <v>2.12696890713095</v>
      </c>
      <c r="E12" s="220">
        <v>2.13109526712469</v>
      </c>
      <c r="F12" s="215">
        <v>2.11117105467396</v>
      </c>
      <c r="G12" s="215">
        <v>2.10947213832188</v>
      </c>
      <c r="H12" s="215">
        <v>2.0943157499242</v>
      </c>
      <c r="I12" s="215">
        <v>2.10815699335875</v>
      </c>
      <c r="J12" s="217">
        <v>2.12158059959849</v>
      </c>
      <c r="K12" s="215">
        <v>2.23444709710211</v>
      </c>
      <c r="L12" s="215">
        <v>2.26948732690106</v>
      </c>
      <c r="M12" s="215">
        <v>2.26799039659299</v>
      </c>
      <c r="N12" s="215">
        <v>2.20081245331778</v>
      </c>
      <c r="O12" s="215">
        <v>2.10580136449499</v>
      </c>
      <c r="P12" s="215"/>
      <c r="Q12" s="215"/>
    </row>
    <row r="13" spans="1:17" ht="12.75">
      <c r="A13">
        <v>10300</v>
      </c>
      <c r="C13" s="70" t="s">
        <v>242</v>
      </c>
      <c r="D13" s="215"/>
      <c r="E13" s="220"/>
      <c r="F13" s="215"/>
      <c r="G13" s="215"/>
      <c r="H13" s="215"/>
      <c r="I13" s="215"/>
      <c r="J13" s="217"/>
      <c r="K13" s="215"/>
      <c r="L13" s="215"/>
      <c r="M13" s="215"/>
      <c r="N13" s="215"/>
      <c r="O13" s="215"/>
      <c r="P13" s="215"/>
      <c r="Q13" s="215"/>
    </row>
    <row r="14" spans="1:17" ht="12.75">
      <c r="A14">
        <v>10301</v>
      </c>
      <c r="C14" s="1" t="s">
        <v>11</v>
      </c>
      <c r="D14" s="215">
        <v>7.19597833106862</v>
      </c>
      <c r="E14" s="220">
        <v>7.25843467353968</v>
      </c>
      <c r="F14" s="215">
        <v>7.54870101405584</v>
      </c>
      <c r="G14" s="215">
        <v>7.91770184898845</v>
      </c>
      <c r="H14" s="215">
        <v>7.75167466236111</v>
      </c>
      <c r="I14" s="215">
        <v>7.60598169583965</v>
      </c>
      <c r="J14" s="217">
        <v>7.25885637928298</v>
      </c>
      <c r="K14" s="215">
        <v>6.86646474135843</v>
      </c>
      <c r="L14" s="215">
        <v>6.73742600781694</v>
      </c>
      <c r="M14" s="215">
        <v>6.643087400360339</v>
      </c>
      <c r="N14" s="215">
        <v>6.9406312389641</v>
      </c>
      <c r="O14" s="215">
        <v>7.18173177958017</v>
      </c>
      <c r="P14" s="215"/>
      <c r="Q14" s="215"/>
    </row>
    <row r="15" spans="1:17" ht="12.75">
      <c r="A15">
        <v>10303</v>
      </c>
      <c r="C15" s="76" t="s">
        <v>251</v>
      </c>
      <c r="D15" s="215">
        <v>0.7755061012923145</v>
      </c>
      <c r="E15" s="220">
        <v>0.7780645700236236</v>
      </c>
      <c r="F15" s="215">
        <v>0.7759978477782262</v>
      </c>
      <c r="G15" s="215">
        <v>0.7761514997051265</v>
      </c>
      <c r="H15" s="215">
        <v>0.7777734480674411</v>
      </c>
      <c r="I15" s="215">
        <v>0.7775007852755166</v>
      </c>
      <c r="J15" s="217">
        <v>0.8010587059918243</v>
      </c>
      <c r="K15" s="215">
        <v>0.8127992204016404</v>
      </c>
      <c r="L15" s="215">
        <v>0.8279533013832708</v>
      </c>
      <c r="M15" s="215">
        <v>0.8295246323739485</v>
      </c>
      <c r="N15" s="215">
        <v>0.8686105041605959</v>
      </c>
      <c r="O15" s="215">
        <v>0.8940325823689071</v>
      </c>
      <c r="P15" s="215"/>
      <c r="Q15" s="215"/>
    </row>
    <row r="16" spans="1:17" ht="12.75">
      <c r="A16">
        <v>10400</v>
      </c>
      <c r="C16" s="70" t="s">
        <v>168</v>
      </c>
      <c r="D16" s="215"/>
      <c r="E16" s="220"/>
      <c r="F16" s="215"/>
      <c r="G16" s="215"/>
      <c r="H16" s="215"/>
      <c r="I16" s="215"/>
      <c r="J16" s="217"/>
      <c r="K16" s="215"/>
      <c r="L16" s="215"/>
      <c r="M16" s="215"/>
      <c r="N16" s="215"/>
      <c r="O16" s="215"/>
      <c r="P16" s="215"/>
      <c r="Q16" s="215"/>
    </row>
    <row r="17" spans="1:17" ht="12.75">
      <c r="A17">
        <v>10401</v>
      </c>
      <c r="C17" s="1" t="s">
        <v>13</v>
      </c>
      <c r="D17" s="215">
        <v>1.3316362738701</v>
      </c>
      <c r="E17" s="220">
        <v>1.33704995710206</v>
      </c>
      <c r="F17" s="215">
        <v>1.33348689950298</v>
      </c>
      <c r="G17" s="215">
        <v>1.3526928318844</v>
      </c>
      <c r="H17" s="215">
        <v>1.35559884817736</v>
      </c>
      <c r="I17" s="215">
        <v>1.35218644565747</v>
      </c>
      <c r="J17" s="217">
        <v>1.35577244169655</v>
      </c>
      <c r="K17" s="215">
        <v>1.3797998696189997</v>
      </c>
      <c r="L17" s="215">
        <v>1.42780164143834</v>
      </c>
      <c r="M17" s="215">
        <v>1.46380907654508</v>
      </c>
      <c r="N17" s="215">
        <v>1.4584791383413398</v>
      </c>
      <c r="O17" s="215">
        <v>1.50196759147103</v>
      </c>
      <c r="P17" s="215"/>
      <c r="Q17" s="215"/>
    </row>
    <row r="18" spans="1:17" ht="12.75">
      <c r="A18">
        <v>10403</v>
      </c>
      <c r="C18" s="1" t="s">
        <v>14</v>
      </c>
      <c r="D18" s="216" t="s">
        <v>310</v>
      </c>
      <c r="E18" s="216" t="s">
        <v>310</v>
      </c>
      <c r="F18" s="216" t="s">
        <v>310</v>
      </c>
      <c r="G18" s="216" t="s">
        <v>310</v>
      </c>
      <c r="H18" s="216" t="s">
        <v>310</v>
      </c>
      <c r="I18" s="216" t="s">
        <v>310</v>
      </c>
      <c r="J18" s="216" t="s">
        <v>310</v>
      </c>
      <c r="K18" s="216" t="s">
        <v>310</v>
      </c>
      <c r="L18" s="216" t="s">
        <v>310</v>
      </c>
      <c r="M18" s="216" t="s">
        <v>310</v>
      </c>
      <c r="N18" s="216" t="s">
        <v>310</v>
      </c>
      <c r="O18" s="216" t="s">
        <v>310</v>
      </c>
      <c r="P18" s="216"/>
      <c r="Q18" s="216"/>
    </row>
    <row r="19" spans="1:17" ht="12.75">
      <c r="A19">
        <v>10500</v>
      </c>
      <c r="C19" s="70" t="s">
        <v>243</v>
      </c>
      <c r="D19" s="215"/>
      <c r="E19" s="220"/>
      <c r="F19" s="215"/>
      <c r="G19" s="215"/>
      <c r="H19" s="215"/>
      <c r="I19" s="215"/>
      <c r="J19" s="217"/>
      <c r="K19" s="215"/>
      <c r="L19" s="215"/>
      <c r="M19" s="215"/>
      <c r="N19" s="215"/>
      <c r="O19" s="215"/>
      <c r="P19" s="215"/>
      <c r="Q19" s="215"/>
    </row>
    <row r="20" spans="1:17" ht="12.75">
      <c r="A20">
        <v>10501</v>
      </c>
      <c r="C20" s="1" t="s">
        <v>16</v>
      </c>
      <c r="D20" s="215">
        <v>1.25396842260631</v>
      </c>
      <c r="E20" s="220">
        <v>1.24751934865318</v>
      </c>
      <c r="F20" s="215">
        <v>1.2375447202597099</v>
      </c>
      <c r="G20" s="215">
        <v>1.25086190259601</v>
      </c>
      <c r="H20" s="215">
        <v>1.2551406355408</v>
      </c>
      <c r="I20" s="215">
        <v>1.26466166216542</v>
      </c>
      <c r="J20" s="217">
        <v>1.24491862878838</v>
      </c>
      <c r="K20" s="215">
        <v>1.23999097285613</v>
      </c>
      <c r="L20" s="215">
        <v>1.2477115747105</v>
      </c>
      <c r="M20" s="215">
        <v>1.23054781936365</v>
      </c>
      <c r="N20" s="215">
        <v>1.27948915532659</v>
      </c>
      <c r="O20" s="215">
        <v>1.3314706487989203</v>
      </c>
      <c r="P20" s="215"/>
      <c r="Q20" s="215"/>
    </row>
    <row r="21" spans="1:17" ht="12.75">
      <c r="A21">
        <v>10502</v>
      </c>
      <c r="C21" s="1" t="s">
        <v>17</v>
      </c>
      <c r="D21" s="215">
        <v>0.59091255109626</v>
      </c>
      <c r="E21" s="220">
        <v>0.59066512457744</v>
      </c>
      <c r="F21" s="215">
        <v>0.58860365241465</v>
      </c>
      <c r="G21" s="215">
        <v>0.5878113029199</v>
      </c>
      <c r="H21" s="215">
        <v>0.58915302999917</v>
      </c>
      <c r="I21" s="215">
        <v>0.58621456887069</v>
      </c>
      <c r="J21" s="217">
        <v>0.5876661651945801</v>
      </c>
      <c r="K21" s="215">
        <v>0.59574309702897</v>
      </c>
      <c r="L21" s="215">
        <v>0.61249432573447</v>
      </c>
      <c r="M21" s="215">
        <v>0.60614651970371</v>
      </c>
      <c r="N21" s="215">
        <v>0.61677070528879</v>
      </c>
      <c r="O21" s="215">
        <v>0.62510563805602</v>
      </c>
      <c r="P21" s="215"/>
      <c r="Q21" s="215"/>
    </row>
    <row r="22" spans="1:17" ht="12.75">
      <c r="A22">
        <v>10504</v>
      </c>
      <c r="C22" s="1" t="s">
        <v>18</v>
      </c>
      <c r="D22" s="215">
        <v>2.99743147732229</v>
      </c>
      <c r="E22" s="220">
        <v>2.8440104976763</v>
      </c>
      <c r="F22" s="215">
        <v>2.74726632014509</v>
      </c>
      <c r="G22" s="215">
        <v>2.78303420178708</v>
      </c>
      <c r="H22" s="215">
        <v>2.99976734469314</v>
      </c>
      <c r="I22" s="215">
        <v>2.96892152206636</v>
      </c>
      <c r="J22" s="217">
        <v>2.8825132585139</v>
      </c>
      <c r="K22" s="215">
        <v>2.9267451617048</v>
      </c>
      <c r="L22" s="215">
        <v>2.87507729561345</v>
      </c>
      <c r="M22" s="215">
        <v>2.90077647858518</v>
      </c>
      <c r="N22" s="215">
        <v>2.93186304431671</v>
      </c>
      <c r="O22" s="215">
        <v>3.06392587932979</v>
      </c>
      <c r="P22" s="215"/>
      <c r="Q22" s="215"/>
    </row>
    <row r="23" spans="1:17" ht="12.75">
      <c r="A23">
        <v>10600</v>
      </c>
      <c r="C23" s="70" t="s">
        <v>172</v>
      </c>
      <c r="D23" s="215"/>
      <c r="E23" s="220"/>
      <c r="F23" s="215"/>
      <c r="G23" s="215"/>
      <c r="H23" s="215"/>
      <c r="I23" s="215"/>
      <c r="J23" s="217"/>
      <c r="K23" s="215"/>
      <c r="L23" s="215"/>
      <c r="M23" s="215"/>
      <c r="N23" s="215"/>
      <c r="O23" s="215"/>
      <c r="P23" s="215"/>
      <c r="Q23" s="215"/>
    </row>
    <row r="24" spans="1:17" ht="12.75">
      <c r="A24">
        <v>10601</v>
      </c>
      <c r="C24" s="1" t="s">
        <v>20</v>
      </c>
      <c r="D24" s="215">
        <v>2.00718730138819</v>
      </c>
      <c r="E24" s="220">
        <v>2.22440520112829</v>
      </c>
      <c r="F24" s="215">
        <v>2.3224358364638302</v>
      </c>
      <c r="G24" s="215">
        <v>2.48587564387435</v>
      </c>
      <c r="H24" s="215">
        <v>2.52201319713044</v>
      </c>
      <c r="I24" s="215">
        <v>2.21385578729887</v>
      </c>
      <c r="J24" s="217">
        <v>2.19171926251377</v>
      </c>
      <c r="K24" s="215">
        <v>2.29807303119723</v>
      </c>
      <c r="L24" s="215">
        <v>2.23104466911402</v>
      </c>
      <c r="M24" s="215">
        <v>2.22993717308632</v>
      </c>
      <c r="N24" s="215">
        <v>2.19088543666729</v>
      </c>
      <c r="O24" s="215">
        <v>2.1847578245725</v>
      </c>
      <c r="P24" s="215"/>
      <c r="Q24" s="215"/>
    </row>
    <row r="25" spans="1:17" ht="12.75">
      <c r="A25">
        <v>10602</v>
      </c>
      <c r="C25" s="1" t="s">
        <v>21</v>
      </c>
      <c r="D25" s="215">
        <v>0.82110660962468</v>
      </c>
      <c r="E25" s="220">
        <v>0.84882513051706</v>
      </c>
      <c r="F25" s="215">
        <v>0.80510166998159</v>
      </c>
      <c r="G25" s="215">
        <v>0.7762701128339</v>
      </c>
      <c r="H25" s="215">
        <v>0.75794954403938</v>
      </c>
      <c r="I25" s="215">
        <v>0.76257599073322</v>
      </c>
      <c r="J25" s="217">
        <v>0.75043624038812</v>
      </c>
      <c r="K25" s="215">
        <v>0.76916260916411</v>
      </c>
      <c r="L25" s="215">
        <v>0.7606553415700401</v>
      </c>
      <c r="M25" s="215">
        <v>0.76504192026044</v>
      </c>
      <c r="N25" s="215">
        <v>0.77547116120948</v>
      </c>
      <c r="O25" s="215">
        <v>0.7948883869467499</v>
      </c>
      <c r="P25" s="215"/>
      <c r="Q25" s="215"/>
    </row>
    <row r="26" spans="1:17" ht="12.75">
      <c r="A26">
        <v>10603</v>
      </c>
      <c r="C26" s="1" t="s">
        <v>22</v>
      </c>
      <c r="D26" s="215">
        <v>0.58238797634792</v>
      </c>
      <c r="E26" s="220">
        <v>0.5550218308281</v>
      </c>
      <c r="F26" s="215">
        <v>0.55924548457515</v>
      </c>
      <c r="G26" s="215">
        <v>0.54939271234694</v>
      </c>
      <c r="H26" s="215">
        <v>0.54516493286443</v>
      </c>
      <c r="I26" s="215">
        <v>0.61101008344836</v>
      </c>
      <c r="J26" s="217">
        <v>0.67597016940925</v>
      </c>
      <c r="K26" s="215">
        <v>0.6891902186282801</v>
      </c>
      <c r="L26" s="215">
        <v>0.6309725623670901</v>
      </c>
      <c r="M26" s="215">
        <v>0.60192184905202</v>
      </c>
      <c r="N26" s="215">
        <v>0.53910051612889</v>
      </c>
      <c r="O26" s="215">
        <v>0.50934991089843</v>
      </c>
      <c r="P26" s="215"/>
      <c r="Q26" s="215"/>
    </row>
    <row r="27" spans="1:17" ht="12.75">
      <c r="A27">
        <v>10606</v>
      </c>
      <c r="C27" s="1" t="s">
        <v>23</v>
      </c>
      <c r="D27" s="215">
        <v>1.29089228651186</v>
      </c>
      <c r="E27" s="220">
        <v>1.21298465348271</v>
      </c>
      <c r="F27" s="215">
        <v>1.1932932400165</v>
      </c>
      <c r="G27" s="215">
        <v>1.07539299228095</v>
      </c>
      <c r="H27" s="215">
        <v>1.06675542657589</v>
      </c>
      <c r="I27" s="215">
        <v>1.08362150922317</v>
      </c>
      <c r="J27" s="217">
        <v>1.05510556454477</v>
      </c>
      <c r="K27" s="215">
        <v>1.09236159681541</v>
      </c>
      <c r="L27" s="215">
        <v>0.99988910251679</v>
      </c>
      <c r="M27" s="215">
        <v>1.06874581759435</v>
      </c>
      <c r="N27" s="215">
        <v>1.09453633973135</v>
      </c>
      <c r="O27" s="215">
        <v>1.1781168151562502</v>
      </c>
      <c r="P27" s="215"/>
      <c r="Q27" s="215"/>
    </row>
    <row r="28" spans="1:17" ht="12.75">
      <c r="A28">
        <v>10607</v>
      </c>
      <c r="C28" s="1" t="s">
        <v>224</v>
      </c>
      <c r="D28" s="215">
        <v>2.05200013256387</v>
      </c>
      <c r="E28" s="220">
        <v>2.04987618089875</v>
      </c>
      <c r="F28" s="215">
        <v>2.01390866654765</v>
      </c>
      <c r="G28" s="215">
        <v>2.02026065010831</v>
      </c>
      <c r="H28" s="215">
        <v>2.08667632051206</v>
      </c>
      <c r="I28" s="215">
        <v>1.99782753766992</v>
      </c>
      <c r="J28" s="217">
        <v>1.98944723853609</v>
      </c>
      <c r="K28" s="215">
        <v>2.02729604717933</v>
      </c>
      <c r="L28" s="215">
        <v>1.98553906246618</v>
      </c>
      <c r="M28" s="215">
        <v>2.06774370123546</v>
      </c>
      <c r="N28" s="215">
        <v>2.04307247343923</v>
      </c>
      <c r="O28" s="215">
        <v>2.10435720263465</v>
      </c>
      <c r="P28" s="215"/>
      <c r="Q28" s="215"/>
    </row>
    <row r="29" spans="1:17" ht="12.75">
      <c r="A29">
        <v>10608</v>
      </c>
      <c r="C29" s="1" t="s">
        <v>24</v>
      </c>
      <c r="D29" s="215">
        <v>1.88193223392845</v>
      </c>
      <c r="E29" s="220">
        <v>1.94399889534792</v>
      </c>
      <c r="F29" s="215">
        <v>2.06615501785202</v>
      </c>
      <c r="G29" s="215">
        <v>2.01180301774808</v>
      </c>
      <c r="H29" s="215">
        <v>2.00013900072763</v>
      </c>
      <c r="I29" s="215">
        <v>1.90070352979485</v>
      </c>
      <c r="J29" s="217">
        <v>1.90117277096963</v>
      </c>
      <c r="K29" s="215">
        <v>1.88616780453175</v>
      </c>
      <c r="L29" s="215">
        <v>1.86121095383515</v>
      </c>
      <c r="M29" s="215">
        <v>1.90811899449871</v>
      </c>
      <c r="N29" s="215">
        <v>1.86253523354889</v>
      </c>
      <c r="O29" s="215">
        <v>1.84614863169392</v>
      </c>
      <c r="P29" s="215"/>
      <c r="Q29" s="215"/>
    </row>
    <row r="30" spans="1:17" ht="12.75">
      <c r="A30">
        <v>10611</v>
      </c>
      <c r="C30" s="1" t="s">
        <v>225</v>
      </c>
      <c r="D30" s="215">
        <v>0.8962344667751</v>
      </c>
      <c r="E30" s="220">
        <v>0.9157540926137501</v>
      </c>
      <c r="F30" s="215">
        <v>0.89966576451622</v>
      </c>
      <c r="G30" s="215">
        <v>0.8535396240418799</v>
      </c>
      <c r="H30" s="215">
        <v>0.8344506870253</v>
      </c>
      <c r="I30" s="215">
        <v>0.88306521738685</v>
      </c>
      <c r="J30" s="217">
        <v>1.17860272386938</v>
      </c>
      <c r="K30" s="215">
        <v>1.15155517887726</v>
      </c>
      <c r="L30" s="215">
        <v>0.91345683057015</v>
      </c>
      <c r="M30" s="215">
        <v>0.86853540825695</v>
      </c>
      <c r="N30" s="215">
        <v>0.77290001702216</v>
      </c>
      <c r="O30" s="215">
        <v>0.76630334963829</v>
      </c>
      <c r="P30" s="215"/>
      <c r="Q30" s="215"/>
    </row>
    <row r="31" spans="1:17" ht="12.75">
      <c r="A31">
        <v>10700</v>
      </c>
      <c r="C31" s="70" t="s">
        <v>174</v>
      </c>
      <c r="D31" s="215"/>
      <c r="E31" s="220"/>
      <c r="F31" s="215"/>
      <c r="G31" s="215"/>
      <c r="H31" s="215"/>
      <c r="I31" s="215"/>
      <c r="J31" s="217"/>
      <c r="K31" s="215"/>
      <c r="L31" s="215"/>
      <c r="M31" s="215"/>
      <c r="N31" s="215"/>
      <c r="O31" s="215"/>
      <c r="P31" s="215"/>
      <c r="Q31" s="215"/>
    </row>
    <row r="32" spans="1:17" ht="12.75">
      <c r="A32">
        <v>10701</v>
      </c>
      <c r="C32" s="1" t="s">
        <v>26</v>
      </c>
      <c r="D32" s="215">
        <v>0.54453709918162</v>
      </c>
      <c r="E32" s="220">
        <v>0.51087178797363</v>
      </c>
      <c r="F32" s="215">
        <v>0.47144325702172</v>
      </c>
      <c r="G32" s="215">
        <v>0.44391438966673</v>
      </c>
      <c r="H32" s="215">
        <v>0.43343951443220996</v>
      </c>
      <c r="I32" s="215">
        <v>0.42525527746852</v>
      </c>
      <c r="J32" s="217">
        <v>0.44431497729386</v>
      </c>
      <c r="K32" s="215">
        <v>0.4337301658112</v>
      </c>
      <c r="L32" s="215">
        <v>0.42269924598417</v>
      </c>
      <c r="M32" s="215">
        <v>0.45199335236358</v>
      </c>
      <c r="N32" s="215">
        <v>0.46325142240189</v>
      </c>
      <c r="O32" s="215">
        <v>0.45492702334423</v>
      </c>
      <c r="P32" s="215"/>
      <c r="Q32" s="215"/>
    </row>
    <row r="33" spans="1:17" ht="12.75">
      <c r="A33">
        <v>10703</v>
      </c>
      <c r="C33" s="1" t="s">
        <v>27</v>
      </c>
      <c r="D33" s="215">
        <v>0.39205880855617</v>
      </c>
      <c r="E33" s="220">
        <v>0.40261272342358</v>
      </c>
      <c r="F33" s="215">
        <v>0.37879823652605</v>
      </c>
      <c r="G33" s="215">
        <v>0.38106214195760996</v>
      </c>
      <c r="H33" s="215">
        <v>0.37363471538267</v>
      </c>
      <c r="I33" s="215">
        <v>0.35105211784788</v>
      </c>
      <c r="J33" s="217">
        <v>0.34807550896035</v>
      </c>
      <c r="K33" s="215">
        <v>0.35084249626652</v>
      </c>
      <c r="L33" s="215">
        <v>0.34058252598575</v>
      </c>
      <c r="M33" s="215">
        <v>0.34263291446249</v>
      </c>
      <c r="N33" s="215">
        <v>0.35001073207745</v>
      </c>
      <c r="O33" s="215">
        <v>0.36000835410274</v>
      </c>
      <c r="P33" s="215"/>
      <c r="Q33" s="215"/>
    </row>
    <row r="34" spans="1:17" ht="12.75">
      <c r="A34">
        <v>10800</v>
      </c>
      <c r="C34" s="70" t="s">
        <v>176</v>
      </c>
      <c r="D34" s="215"/>
      <c r="E34" s="220"/>
      <c r="F34" s="215"/>
      <c r="G34" s="215"/>
      <c r="H34" s="215"/>
      <c r="I34" s="215"/>
      <c r="J34" s="217"/>
      <c r="K34" s="215"/>
      <c r="L34" s="215"/>
      <c r="M34" s="215"/>
      <c r="N34" s="215"/>
      <c r="O34" s="215"/>
      <c r="P34" s="215"/>
      <c r="Q34" s="215"/>
    </row>
    <row r="35" spans="1:17" ht="12.75">
      <c r="A35">
        <v>10803</v>
      </c>
      <c r="C35" s="1" t="s">
        <v>29</v>
      </c>
      <c r="D35" s="215">
        <v>0.9609566531225299</v>
      </c>
      <c r="E35" s="220">
        <v>0.96707568193099</v>
      </c>
      <c r="F35" s="215">
        <v>0.97103581857377</v>
      </c>
      <c r="G35" s="215">
        <v>0.94597061735136</v>
      </c>
      <c r="H35" s="215">
        <v>1.00145728440238</v>
      </c>
      <c r="I35" s="215">
        <v>0.99574958366487</v>
      </c>
      <c r="J35" s="217">
        <v>1.0157642788264</v>
      </c>
      <c r="K35" s="215">
        <v>1.00895024829979</v>
      </c>
      <c r="L35" s="215">
        <v>1.01223224502232</v>
      </c>
      <c r="M35" s="215">
        <v>1.00783138169259</v>
      </c>
      <c r="N35" s="215">
        <v>1.03588513809366</v>
      </c>
      <c r="O35" s="215">
        <v>1.10036211994844</v>
      </c>
      <c r="P35" s="215"/>
      <c r="Q35" s="215"/>
    </row>
    <row r="36" spans="1:17" ht="12.75">
      <c r="A36">
        <v>10804</v>
      </c>
      <c r="C36" s="76" t="s">
        <v>252</v>
      </c>
      <c r="D36" s="216" t="s">
        <v>311</v>
      </c>
      <c r="E36" s="216" t="s">
        <v>311</v>
      </c>
      <c r="F36" s="216" t="s">
        <v>311</v>
      </c>
      <c r="G36" s="216" t="s">
        <v>311</v>
      </c>
      <c r="H36" s="216" t="s">
        <v>311</v>
      </c>
      <c r="I36" s="216" t="s">
        <v>311</v>
      </c>
      <c r="J36" s="216" t="s">
        <v>311</v>
      </c>
      <c r="K36" s="216" t="s">
        <v>311</v>
      </c>
      <c r="L36" s="216" t="s">
        <v>311</v>
      </c>
      <c r="M36" s="216" t="s">
        <v>311</v>
      </c>
      <c r="N36" s="216" t="s">
        <v>311</v>
      </c>
      <c r="O36" s="216" t="s">
        <v>311</v>
      </c>
      <c r="P36" s="216"/>
      <c r="Q36" s="216"/>
    </row>
    <row r="37" spans="1:17" ht="12.75">
      <c r="A37">
        <v>10805</v>
      </c>
      <c r="C37" s="1" t="s">
        <v>226</v>
      </c>
      <c r="D37" s="215">
        <v>2.10438046296296</v>
      </c>
      <c r="E37" s="220">
        <v>2.04538620040039</v>
      </c>
      <c r="F37" s="215">
        <v>1.99596524224013</v>
      </c>
      <c r="G37" s="215">
        <v>1.99207740050956</v>
      </c>
      <c r="H37" s="215">
        <v>2.03030918485569</v>
      </c>
      <c r="I37" s="215">
        <v>1.97551787304131</v>
      </c>
      <c r="J37" s="217">
        <v>1.9393462762268</v>
      </c>
      <c r="K37" s="215">
        <v>1.90608829304457</v>
      </c>
      <c r="L37" s="215">
        <v>1.92606796015057</v>
      </c>
      <c r="M37" s="215">
        <v>1.92535482890174</v>
      </c>
      <c r="N37" s="215">
        <v>1.9240737376271397</v>
      </c>
      <c r="O37" s="215">
        <v>1.89046945789899</v>
      </c>
      <c r="P37" s="215"/>
      <c r="Q37" s="215"/>
    </row>
    <row r="38" spans="1:17" ht="12.75">
      <c r="A38">
        <v>10900</v>
      </c>
      <c r="C38" s="70" t="s">
        <v>178</v>
      </c>
      <c r="D38" s="215"/>
      <c r="E38" s="220"/>
      <c r="F38" s="215"/>
      <c r="G38" s="215"/>
      <c r="H38" s="215"/>
      <c r="I38" s="215"/>
      <c r="J38" s="217"/>
      <c r="K38" s="215"/>
      <c r="L38" s="215"/>
      <c r="M38" s="215"/>
      <c r="N38" s="215"/>
      <c r="O38" s="215"/>
      <c r="P38" s="215"/>
      <c r="Q38" s="215"/>
    </row>
    <row r="39" spans="1:17" ht="12.75">
      <c r="A39">
        <v>10901</v>
      </c>
      <c r="C39" s="1" t="s">
        <v>31</v>
      </c>
      <c r="D39" s="215">
        <v>1.13740358807796</v>
      </c>
      <c r="E39" s="220">
        <v>1.05927124246938</v>
      </c>
      <c r="F39" s="215">
        <v>1.0852560264388</v>
      </c>
      <c r="G39" s="215">
        <v>1.15902339867512</v>
      </c>
      <c r="H39" s="215">
        <v>1.2493652610125</v>
      </c>
      <c r="I39" s="215">
        <v>1.30690723172289</v>
      </c>
      <c r="J39" s="217">
        <v>1.38450888778004</v>
      </c>
      <c r="K39" s="215">
        <v>1.34820013319379</v>
      </c>
      <c r="L39" s="215">
        <v>1.37369834128283</v>
      </c>
      <c r="M39" s="215">
        <v>1.43881241041225</v>
      </c>
      <c r="N39" s="215">
        <v>1.472910121453</v>
      </c>
      <c r="O39" s="215">
        <v>1.3134377100868102</v>
      </c>
      <c r="P39" s="215"/>
      <c r="Q39" s="215"/>
    </row>
    <row r="40" spans="1:17" ht="12.75">
      <c r="A40">
        <v>10903</v>
      </c>
      <c r="C40" s="1" t="s">
        <v>220</v>
      </c>
      <c r="D40" s="215">
        <v>0.74990342432738</v>
      </c>
      <c r="E40" s="220">
        <v>0.69839502232071</v>
      </c>
      <c r="F40" s="215">
        <v>0.64408485017215</v>
      </c>
      <c r="G40" s="215">
        <v>0.62583367724049</v>
      </c>
      <c r="H40" s="215">
        <v>0.59843334911106</v>
      </c>
      <c r="I40" s="215">
        <v>0.61614544669522</v>
      </c>
      <c r="J40" s="217">
        <v>0.70274209387588</v>
      </c>
      <c r="K40" s="215">
        <v>0.77210378774516</v>
      </c>
      <c r="L40" s="215">
        <v>0.81321579276413</v>
      </c>
      <c r="M40" s="215">
        <v>0.83038739427266</v>
      </c>
      <c r="N40" s="215">
        <v>0.86187714125733</v>
      </c>
      <c r="O40" s="215">
        <v>0.84461240861458</v>
      </c>
      <c r="P40" s="215"/>
      <c r="Q40" s="215"/>
    </row>
    <row r="41" spans="1:17" ht="12.75">
      <c r="A41">
        <v>10906</v>
      </c>
      <c r="C41" s="76" t="s">
        <v>260</v>
      </c>
      <c r="D41" s="215">
        <v>0.32974901102846</v>
      </c>
      <c r="E41" s="220">
        <v>0.43625132827125007</v>
      </c>
      <c r="F41" s="215">
        <v>0.50917945553596</v>
      </c>
      <c r="G41" s="215">
        <v>0.4306526307474</v>
      </c>
      <c r="H41" s="215">
        <v>0.3628186979351499</v>
      </c>
      <c r="I41" s="215">
        <v>0.33166967184674</v>
      </c>
      <c r="J41" s="217">
        <v>0.34879512568933</v>
      </c>
      <c r="K41" s="215">
        <v>0.37070022022429</v>
      </c>
      <c r="L41" s="215">
        <v>0.37484916568275</v>
      </c>
      <c r="M41" s="215">
        <v>0.38905810725262</v>
      </c>
      <c r="N41" s="215">
        <v>0.41661867501078</v>
      </c>
      <c r="O41" s="215">
        <v>0.48602729694406</v>
      </c>
      <c r="P41" s="215"/>
      <c r="Q41" s="215"/>
    </row>
    <row r="42" spans="1:17" ht="12.75">
      <c r="A42">
        <v>10907</v>
      </c>
      <c r="C42" s="1" t="s">
        <v>33</v>
      </c>
      <c r="D42" s="215">
        <v>1.00791919863385</v>
      </c>
      <c r="E42" s="220">
        <v>0.98150305311061</v>
      </c>
      <c r="F42" s="215">
        <v>1.00676110579831</v>
      </c>
      <c r="G42" s="215">
        <v>1.02369120788247</v>
      </c>
      <c r="H42" s="215">
        <v>1.02539389427523</v>
      </c>
      <c r="I42" s="215">
        <v>0.98851065943754</v>
      </c>
      <c r="J42" s="217">
        <v>0.9850351315216099</v>
      </c>
      <c r="K42" s="215">
        <v>0.97214257775367</v>
      </c>
      <c r="L42" s="215">
        <v>0.98028816035229</v>
      </c>
      <c r="M42" s="215">
        <v>0.9431135170768499</v>
      </c>
      <c r="N42" s="215">
        <v>0.95830792401607</v>
      </c>
      <c r="O42" s="215">
        <v>0.93385124600774</v>
      </c>
      <c r="P42" s="215"/>
      <c r="Q42" s="215"/>
    </row>
    <row r="43" spans="1:17" ht="12.75">
      <c r="A43">
        <v>10910</v>
      </c>
      <c r="C43" s="1" t="s">
        <v>34</v>
      </c>
      <c r="D43" s="215">
        <v>0.3239942483274901</v>
      </c>
      <c r="E43" s="220">
        <v>0.33948034616757</v>
      </c>
      <c r="F43" s="215">
        <v>0.32599649064192</v>
      </c>
      <c r="G43" s="215">
        <v>0.31462162980171</v>
      </c>
      <c r="H43" s="215">
        <v>0.29957733381336</v>
      </c>
      <c r="I43" s="215">
        <v>0.31089033152257</v>
      </c>
      <c r="J43" s="217">
        <v>0.30961228624224</v>
      </c>
      <c r="K43" s="215">
        <v>0.30514308818515</v>
      </c>
      <c r="L43" s="215">
        <v>0.32938919957185</v>
      </c>
      <c r="M43" s="215">
        <v>0.33193556459700996</v>
      </c>
      <c r="N43" s="215">
        <v>0.34919672280822</v>
      </c>
      <c r="O43" s="215">
        <v>0.34241436313997</v>
      </c>
      <c r="P43" s="215"/>
      <c r="Q43" s="215"/>
    </row>
    <row r="44" spans="1:17" ht="12.75">
      <c r="A44">
        <v>10911</v>
      </c>
      <c r="C44" s="1" t="s">
        <v>221</v>
      </c>
      <c r="D44" s="215">
        <v>0.34774896084716</v>
      </c>
      <c r="E44" s="220">
        <v>0.36111065891976</v>
      </c>
      <c r="F44" s="215">
        <v>0.35942985183862</v>
      </c>
      <c r="G44" s="215">
        <v>0.35466428447296</v>
      </c>
      <c r="H44" s="215">
        <v>0.32388137743415</v>
      </c>
      <c r="I44" s="215">
        <v>0.31047972133705</v>
      </c>
      <c r="J44" s="217">
        <v>0.31624636364961</v>
      </c>
      <c r="K44" s="215">
        <v>0.31731472450063</v>
      </c>
      <c r="L44" s="215">
        <v>0.31623145821648996</v>
      </c>
      <c r="M44" s="215">
        <v>0.32963555704632</v>
      </c>
      <c r="N44" s="215">
        <v>0.32617377091192</v>
      </c>
      <c r="O44" s="215">
        <v>0.31710891160914</v>
      </c>
      <c r="P44" s="215"/>
      <c r="Q44" s="215"/>
    </row>
    <row r="45" spans="1:17" ht="12.75">
      <c r="A45">
        <v>11100</v>
      </c>
      <c r="C45" s="70" t="s">
        <v>180</v>
      </c>
      <c r="D45" s="215"/>
      <c r="E45" s="220"/>
      <c r="F45" s="215"/>
      <c r="G45" s="215"/>
      <c r="H45" s="215"/>
      <c r="I45" s="215"/>
      <c r="J45" s="217"/>
      <c r="K45" s="215"/>
      <c r="L45" s="215"/>
      <c r="M45" s="215"/>
      <c r="N45" s="215"/>
      <c r="O45" s="215"/>
      <c r="P45" s="215"/>
      <c r="Q45" s="215"/>
    </row>
    <row r="46" spans="1:17" ht="12.75">
      <c r="A46">
        <v>11102</v>
      </c>
      <c r="C46" s="1" t="s">
        <v>222</v>
      </c>
      <c r="D46" s="215">
        <v>0.6776004623838001</v>
      </c>
      <c r="E46" s="220">
        <v>0.67412785956494</v>
      </c>
      <c r="F46" s="215">
        <v>0.6730803735530201</v>
      </c>
      <c r="G46" s="215">
        <v>0.66605630153721</v>
      </c>
      <c r="H46" s="215">
        <v>0.66660959815856</v>
      </c>
      <c r="I46" s="215">
        <v>0.6666737889116</v>
      </c>
      <c r="J46" s="217">
        <v>0.66521973650846</v>
      </c>
      <c r="K46" s="215">
        <v>0.6655958934639898</v>
      </c>
      <c r="L46" s="215">
        <v>0.66601558422253</v>
      </c>
      <c r="M46" s="215">
        <v>0.67075980592628</v>
      </c>
      <c r="N46" s="215">
        <v>0.68156950321448</v>
      </c>
      <c r="O46" s="215">
        <v>0.67463880950676</v>
      </c>
      <c r="P46" s="215"/>
      <c r="Q46" s="215"/>
    </row>
    <row r="47" spans="1:17" ht="12.75">
      <c r="A47">
        <v>11106</v>
      </c>
      <c r="C47" s="1" t="s">
        <v>35</v>
      </c>
      <c r="D47" s="215">
        <v>0.57968870320806</v>
      </c>
      <c r="E47" s="220">
        <v>0.58354220800508</v>
      </c>
      <c r="F47" s="215">
        <v>0.57413196871558</v>
      </c>
      <c r="G47" s="215">
        <v>0.5728395338126</v>
      </c>
      <c r="H47" s="215">
        <v>0.57276970917548</v>
      </c>
      <c r="I47" s="215">
        <v>0.5730725570778</v>
      </c>
      <c r="J47" s="217">
        <v>0.5730725570778</v>
      </c>
      <c r="K47" s="215">
        <v>0.57294808569652</v>
      </c>
      <c r="L47" s="215">
        <v>0.57313732366232</v>
      </c>
      <c r="M47" s="215">
        <v>0.57243349530772</v>
      </c>
      <c r="N47" s="215">
        <v>0.5665578822695</v>
      </c>
      <c r="O47" s="215">
        <v>0.5693680418337</v>
      </c>
      <c r="P47" s="215"/>
      <c r="Q47" s="215"/>
    </row>
    <row r="48" spans="1:17" ht="12.75">
      <c r="A48">
        <v>11200</v>
      </c>
      <c r="C48" s="70" t="s">
        <v>218</v>
      </c>
      <c r="D48" s="215"/>
      <c r="E48" s="220"/>
      <c r="F48" s="215"/>
      <c r="G48" s="215"/>
      <c r="H48" s="215"/>
      <c r="I48" s="215"/>
      <c r="J48" s="217"/>
      <c r="K48" s="215"/>
      <c r="L48" s="215"/>
      <c r="M48" s="215"/>
      <c r="N48" s="215"/>
      <c r="O48" s="215"/>
      <c r="P48" s="215"/>
      <c r="Q48" s="215"/>
    </row>
    <row r="49" spans="1:17" ht="12.75">
      <c r="A49">
        <v>11202</v>
      </c>
      <c r="C49" s="1" t="s">
        <v>223</v>
      </c>
      <c r="D49" s="216" t="s">
        <v>312</v>
      </c>
      <c r="E49" s="216" t="s">
        <v>312</v>
      </c>
      <c r="F49" s="216" t="s">
        <v>312</v>
      </c>
      <c r="G49" s="216" t="s">
        <v>312</v>
      </c>
      <c r="H49" s="216" t="s">
        <v>312</v>
      </c>
      <c r="I49" s="216" t="s">
        <v>312</v>
      </c>
      <c r="J49" s="216" t="s">
        <v>312</v>
      </c>
      <c r="K49" s="216" t="s">
        <v>312</v>
      </c>
      <c r="L49" s="216" t="s">
        <v>312</v>
      </c>
      <c r="M49" s="216" t="s">
        <v>312</v>
      </c>
      <c r="N49" s="216" t="s">
        <v>312</v>
      </c>
      <c r="O49" s="216" t="s">
        <v>312</v>
      </c>
      <c r="P49" s="216"/>
      <c r="Q49" s="216"/>
    </row>
    <row r="50" spans="1:17" ht="12.75">
      <c r="A50">
        <v>11206</v>
      </c>
      <c r="C50" s="1" t="s">
        <v>37</v>
      </c>
      <c r="D50" s="215">
        <v>0.4083845615889</v>
      </c>
      <c r="E50" s="220">
        <v>0.40924339923805</v>
      </c>
      <c r="F50" s="215">
        <v>0.40924339923805</v>
      </c>
      <c r="G50" s="215">
        <v>0.41009214746981</v>
      </c>
      <c r="H50" s="215">
        <v>0.42303379951411</v>
      </c>
      <c r="I50" s="215">
        <v>0.4227499846383</v>
      </c>
      <c r="J50" s="217">
        <v>0.4238477595632</v>
      </c>
      <c r="K50" s="215">
        <v>0.42356541539017</v>
      </c>
      <c r="L50" s="215">
        <v>0.42606829306765</v>
      </c>
      <c r="M50" s="215">
        <v>0.42663740118024</v>
      </c>
      <c r="N50" s="215">
        <v>0.43217475659762006</v>
      </c>
      <c r="O50" s="215">
        <v>0.43305162035937994</v>
      </c>
      <c r="P50" s="215"/>
      <c r="Q50" s="215"/>
    </row>
    <row r="51" spans="1:17" ht="12.75">
      <c r="A51">
        <v>11400</v>
      </c>
      <c r="C51" s="70" t="s">
        <v>244</v>
      </c>
      <c r="D51" s="215"/>
      <c r="E51" s="220"/>
      <c r="F51" s="215"/>
      <c r="G51" s="215"/>
      <c r="H51" s="215"/>
      <c r="I51" s="215"/>
      <c r="J51" s="217"/>
      <c r="K51" s="215"/>
      <c r="L51" s="215"/>
      <c r="M51" s="215"/>
      <c r="N51" s="215"/>
      <c r="O51" s="215"/>
      <c r="P51" s="215"/>
      <c r="Q51" s="215"/>
    </row>
    <row r="52" spans="1:17" ht="12.75">
      <c r="A52">
        <v>11401</v>
      </c>
      <c r="C52" s="1" t="s">
        <v>39</v>
      </c>
      <c r="D52" s="215">
        <v>0.4524107128537161</v>
      </c>
      <c r="E52" s="220">
        <v>0.47495802565013573</v>
      </c>
      <c r="F52" s="215">
        <v>0.509129222746915</v>
      </c>
      <c r="G52" s="215">
        <v>0.5213406231038099</v>
      </c>
      <c r="H52" s="215">
        <v>0.5265207657606845</v>
      </c>
      <c r="I52" s="215">
        <v>0.5344473829480135</v>
      </c>
      <c r="J52" s="217">
        <v>0.5427394350094646</v>
      </c>
      <c r="K52" s="215">
        <v>0.5567099027459244</v>
      </c>
      <c r="L52" s="215">
        <v>0.5515746747304547</v>
      </c>
      <c r="M52" s="215">
        <v>0.5577809205288364</v>
      </c>
      <c r="N52" s="215">
        <v>0.5609555905785555</v>
      </c>
      <c r="O52" s="215">
        <v>0.5614202290521529</v>
      </c>
      <c r="P52" s="215"/>
      <c r="Q52" s="215"/>
    </row>
    <row r="53" spans="1:17" ht="12.75">
      <c r="A53">
        <v>11800</v>
      </c>
      <c r="C53" s="70" t="s">
        <v>245</v>
      </c>
      <c r="D53" s="215"/>
      <c r="E53" s="220"/>
      <c r="F53" s="215"/>
      <c r="G53" s="215"/>
      <c r="H53" s="215"/>
      <c r="I53" s="215"/>
      <c r="J53" s="217"/>
      <c r="K53" s="215"/>
      <c r="L53" s="215"/>
      <c r="M53" s="215"/>
      <c r="N53" s="215"/>
      <c r="O53" s="215"/>
      <c r="P53" s="215"/>
      <c r="Q53" s="215"/>
    </row>
    <row r="54" spans="1:17" ht="12.75">
      <c r="A54">
        <v>11801</v>
      </c>
      <c r="C54" s="1" t="s">
        <v>227</v>
      </c>
      <c r="D54" s="216" t="s">
        <v>313</v>
      </c>
      <c r="E54" s="216" t="s">
        <v>313</v>
      </c>
      <c r="F54" s="216" t="s">
        <v>313</v>
      </c>
      <c r="G54" s="216" t="s">
        <v>313</v>
      </c>
      <c r="H54" s="216" t="s">
        <v>313</v>
      </c>
      <c r="I54" s="216" t="s">
        <v>313</v>
      </c>
      <c r="J54" s="216" t="s">
        <v>313</v>
      </c>
      <c r="K54" s="216" t="s">
        <v>313</v>
      </c>
      <c r="L54" s="216" t="s">
        <v>313</v>
      </c>
      <c r="M54" s="216" t="s">
        <v>313</v>
      </c>
      <c r="N54" s="216" t="s">
        <v>313</v>
      </c>
      <c r="O54" s="216" t="s">
        <v>313</v>
      </c>
      <c r="P54" s="216"/>
      <c r="Q54" s="216"/>
    </row>
    <row r="55" spans="1:17" ht="12.75">
      <c r="A55">
        <v>11804</v>
      </c>
      <c r="C55" s="1" t="s">
        <v>41</v>
      </c>
      <c r="D55" s="215">
        <v>1.50134129758255</v>
      </c>
      <c r="E55" s="220">
        <v>1.49988749096977</v>
      </c>
      <c r="F55" s="215">
        <v>1.48534074018794</v>
      </c>
      <c r="G55" s="215">
        <v>1.49168294574856</v>
      </c>
      <c r="H55" s="215">
        <v>1.50136035031185</v>
      </c>
      <c r="I55" s="215">
        <v>1.50457404727123</v>
      </c>
      <c r="J55" s="217">
        <v>1.50457404727123</v>
      </c>
      <c r="K55" s="215">
        <v>1.50457404727123</v>
      </c>
      <c r="L55" s="215">
        <v>1.49645763915088</v>
      </c>
      <c r="M55" s="215">
        <v>1.5007614100588</v>
      </c>
      <c r="N55" s="215">
        <v>1.50439801547282</v>
      </c>
      <c r="O55" s="215">
        <v>1.51029643414819</v>
      </c>
      <c r="P55" s="215"/>
      <c r="Q55" s="215"/>
    </row>
    <row r="56" spans="1:17" ht="12.75">
      <c r="A56">
        <v>20000</v>
      </c>
      <c r="C56" s="70" t="s">
        <v>42</v>
      </c>
      <c r="D56" s="215"/>
      <c r="E56" s="220"/>
      <c r="F56" s="215"/>
      <c r="G56" s="215"/>
      <c r="H56" s="215"/>
      <c r="I56" s="215"/>
      <c r="J56" s="217"/>
      <c r="K56" s="215"/>
      <c r="L56" s="215"/>
      <c r="M56" s="215"/>
      <c r="N56" s="215"/>
      <c r="O56" s="215"/>
      <c r="P56" s="215"/>
      <c r="Q56" s="215"/>
    </row>
    <row r="57" spans="1:17" ht="12.75">
      <c r="A57">
        <v>20100</v>
      </c>
      <c r="C57" s="1" t="s">
        <v>290</v>
      </c>
      <c r="D57" s="215">
        <v>43.77861488432429</v>
      </c>
      <c r="E57" s="220">
        <v>44.13138876123609</v>
      </c>
      <c r="F57" s="215">
        <v>44.69297592782442</v>
      </c>
      <c r="G57" s="215">
        <v>44.98014921327565</v>
      </c>
      <c r="H57" s="215">
        <v>45.27854101315351</v>
      </c>
      <c r="I57" s="215">
        <v>45.6133055349922</v>
      </c>
      <c r="J57" s="217">
        <v>46.24459126889837</v>
      </c>
      <c r="K57" s="215">
        <v>46.77543228793486</v>
      </c>
      <c r="L57" s="215">
        <v>47.16673136767169</v>
      </c>
      <c r="M57" s="215">
        <v>47.74671239809421</v>
      </c>
      <c r="N57" s="215">
        <v>47.99635507595407</v>
      </c>
      <c r="O57" s="215">
        <v>48.53352632668803</v>
      </c>
      <c r="P57" s="215"/>
      <c r="Q57" s="215"/>
    </row>
    <row r="58" spans="1:17" ht="12.75">
      <c r="A58">
        <v>20200</v>
      </c>
      <c r="C58" s="70" t="s">
        <v>190</v>
      </c>
      <c r="D58" s="215"/>
      <c r="E58" s="220"/>
      <c r="F58" s="215"/>
      <c r="G58" s="215"/>
      <c r="H58" s="215"/>
      <c r="I58" s="215"/>
      <c r="J58" s="217"/>
      <c r="K58" s="215"/>
      <c r="L58" s="215"/>
      <c r="M58" s="215"/>
      <c r="N58" s="215"/>
      <c r="O58" s="215"/>
      <c r="P58" s="215"/>
      <c r="Q58" s="215"/>
    </row>
    <row r="59" spans="1:17" ht="12.75">
      <c r="A59">
        <v>20205</v>
      </c>
      <c r="C59" s="1" t="s">
        <v>250</v>
      </c>
      <c r="D59" s="215">
        <v>22.30595740652405</v>
      </c>
      <c r="E59" s="220">
        <v>22.29032066549089</v>
      </c>
      <c r="F59" s="215">
        <v>22.29315721090631</v>
      </c>
      <c r="G59" s="215">
        <v>22.32966975741687</v>
      </c>
      <c r="H59" s="215">
        <v>22.29628421735517</v>
      </c>
      <c r="I59" s="215">
        <v>22.30200034982137</v>
      </c>
      <c r="J59" s="217">
        <v>22.30721927134597</v>
      </c>
      <c r="K59" s="215">
        <v>22.30721927134597</v>
      </c>
      <c r="L59" s="215">
        <v>22.30721927134597</v>
      </c>
      <c r="M59" s="215">
        <v>22.30551734409672</v>
      </c>
      <c r="N59" s="215">
        <v>22.20490610354813</v>
      </c>
      <c r="O59" s="215">
        <v>22.22321774581487</v>
      </c>
      <c r="P59" s="215"/>
      <c r="Q59" s="215"/>
    </row>
    <row r="60" spans="1:17" ht="12.75">
      <c r="A60">
        <v>20206</v>
      </c>
      <c r="C60" s="1" t="s">
        <v>44</v>
      </c>
      <c r="D60" s="215">
        <v>1.7006503702157103</v>
      </c>
      <c r="E60" s="220">
        <v>1.7006503702157103</v>
      </c>
      <c r="F60" s="215">
        <v>1.70289879120185</v>
      </c>
      <c r="G60" s="215">
        <v>1.70289879120185</v>
      </c>
      <c r="H60" s="215">
        <v>1.69861962896556</v>
      </c>
      <c r="I60" s="215">
        <v>1.69861962896556</v>
      </c>
      <c r="J60" s="217">
        <v>1.69903675914211</v>
      </c>
      <c r="K60" s="215">
        <v>1.69861962896556</v>
      </c>
      <c r="L60" s="215">
        <v>1.69861962896556</v>
      </c>
      <c r="M60" s="215">
        <v>1.69861962896556</v>
      </c>
      <c r="N60" s="215">
        <v>1.71469226170592</v>
      </c>
      <c r="O60" s="215">
        <v>1.71617789431446</v>
      </c>
      <c r="P60" s="215"/>
      <c r="Q60" s="215"/>
    </row>
    <row r="61" spans="1:17" ht="12.75">
      <c r="A61">
        <v>20300</v>
      </c>
      <c r="C61" s="70" t="s">
        <v>192</v>
      </c>
      <c r="D61" s="215"/>
      <c r="E61" s="220"/>
      <c r="F61" s="215"/>
      <c r="G61" s="215"/>
      <c r="H61" s="215"/>
      <c r="I61" s="215"/>
      <c r="J61" s="217"/>
      <c r="K61" s="215"/>
      <c r="L61" s="215"/>
      <c r="M61" s="215"/>
      <c r="N61" s="215"/>
      <c r="O61" s="215"/>
      <c r="P61" s="215"/>
      <c r="Q61" s="215"/>
    </row>
    <row r="62" spans="1:17" ht="12.75">
      <c r="A62">
        <v>20301</v>
      </c>
      <c r="C62" s="1" t="s">
        <v>46</v>
      </c>
      <c r="D62" s="215">
        <v>14.456687538723703</v>
      </c>
      <c r="E62" s="220">
        <v>14.47823294624521</v>
      </c>
      <c r="F62" s="215">
        <v>14.47823294624521</v>
      </c>
      <c r="G62" s="215">
        <v>14.54825552069013</v>
      </c>
      <c r="H62" s="215">
        <v>14.56749851398438</v>
      </c>
      <c r="I62" s="215">
        <v>14.56749851398438</v>
      </c>
      <c r="J62" s="217">
        <v>14.56749851398438</v>
      </c>
      <c r="K62" s="215">
        <v>14.56749851398438</v>
      </c>
      <c r="L62" s="215">
        <v>14.56749851398438</v>
      </c>
      <c r="M62" s="215">
        <v>14.57288486586476</v>
      </c>
      <c r="N62" s="215">
        <v>14.57288486586476</v>
      </c>
      <c r="O62" s="215">
        <v>14.57288486586476</v>
      </c>
      <c r="P62" s="215"/>
      <c r="Q62" s="215"/>
    </row>
    <row r="63" spans="1:17" ht="12.75">
      <c r="A63">
        <v>20303</v>
      </c>
      <c r="C63" s="1" t="s">
        <v>47</v>
      </c>
      <c r="D63" s="215">
        <v>0.491111989320434</v>
      </c>
      <c r="E63" s="220">
        <v>0.48897545541009</v>
      </c>
      <c r="F63" s="215">
        <v>0.48409293827184197</v>
      </c>
      <c r="G63" s="215">
        <v>0.480828567701002</v>
      </c>
      <c r="H63" s="215">
        <v>0.48247942875260197</v>
      </c>
      <c r="I63" s="215">
        <v>0.48630998223105204</v>
      </c>
      <c r="J63" s="217">
        <v>0.485888617400622</v>
      </c>
      <c r="K63" s="215">
        <v>0.487283538743838</v>
      </c>
      <c r="L63" s="215">
        <v>0.48968514653017803</v>
      </c>
      <c r="M63" s="215">
        <v>0.482758547623462</v>
      </c>
      <c r="N63" s="215">
        <v>0.47647018029592403</v>
      </c>
      <c r="O63" s="215">
        <v>0.487212324398212</v>
      </c>
      <c r="P63" s="215"/>
      <c r="Q63" s="215"/>
    </row>
    <row r="64" spans="1:17" ht="12.75">
      <c r="A64">
        <v>20304</v>
      </c>
      <c r="C64" s="1" t="s">
        <v>228</v>
      </c>
      <c r="D64" s="215">
        <v>0.2844458325803</v>
      </c>
      <c r="E64" s="220">
        <v>0.26763895963939</v>
      </c>
      <c r="F64" s="215">
        <v>0.26686170076109</v>
      </c>
      <c r="G64" s="215">
        <v>0.26654438274152</v>
      </c>
      <c r="H64" s="215">
        <v>0.26687681039548</v>
      </c>
      <c r="I64" s="215">
        <v>0.26838027822282</v>
      </c>
      <c r="J64" s="217">
        <v>0.26947770391698</v>
      </c>
      <c r="K64" s="215">
        <v>0.27089805914339</v>
      </c>
      <c r="L64" s="215">
        <v>0.27052505956522</v>
      </c>
      <c r="M64" s="215">
        <v>0.27634239193987</v>
      </c>
      <c r="N64" s="215">
        <v>0.28440585299888</v>
      </c>
      <c r="O64" s="215">
        <v>0.29482033305316</v>
      </c>
      <c r="P64" s="215"/>
      <c r="Q64" s="215"/>
    </row>
    <row r="65" spans="1:17" ht="12.75">
      <c r="A65">
        <v>20305</v>
      </c>
      <c r="C65" s="1" t="s">
        <v>229</v>
      </c>
      <c r="D65" s="215">
        <v>0.25291150766827</v>
      </c>
      <c r="E65" s="220">
        <v>0.26063078975351</v>
      </c>
      <c r="F65" s="215">
        <v>0.25762082124553</v>
      </c>
      <c r="G65" s="215">
        <v>0.2567377218111</v>
      </c>
      <c r="H65" s="215">
        <v>0.2598533101527</v>
      </c>
      <c r="I65" s="215">
        <v>0.27719008439704</v>
      </c>
      <c r="J65" s="217">
        <v>0.27706624462213</v>
      </c>
      <c r="K65" s="215">
        <v>0.27748507211966</v>
      </c>
      <c r="L65" s="215">
        <v>0.28032719016345</v>
      </c>
      <c r="M65" s="215">
        <v>0.28480772213359</v>
      </c>
      <c r="N65" s="215">
        <v>0.28501501909498</v>
      </c>
      <c r="O65" s="215">
        <v>0.28501501909498</v>
      </c>
      <c r="P65" s="215"/>
      <c r="Q65" s="215"/>
    </row>
    <row r="66" spans="1:17" ht="12.75">
      <c r="A66">
        <v>20700</v>
      </c>
      <c r="C66" s="70" t="s">
        <v>194</v>
      </c>
      <c r="D66" s="215"/>
      <c r="E66" s="220"/>
      <c r="F66" s="215"/>
      <c r="G66" s="215"/>
      <c r="H66" s="215"/>
      <c r="I66" s="215"/>
      <c r="J66" s="217"/>
      <c r="K66" s="215"/>
      <c r="L66" s="215"/>
      <c r="M66" s="215"/>
      <c r="N66" s="215"/>
      <c r="O66" s="215"/>
      <c r="P66" s="215"/>
      <c r="Q66" s="215"/>
    </row>
    <row r="67" spans="1:17" ht="12.75">
      <c r="A67">
        <v>20701</v>
      </c>
      <c r="C67" s="1" t="s">
        <v>49</v>
      </c>
      <c r="D67" s="215">
        <v>1.8167707888586901</v>
      </c>
      <c r="E67" s="220">
        <v>1.85716401874726</v>
      </c>
      <c r="F67" s="215">
        <v>1.89952626345145</v>
      </c>
      <c r="G67" s="215">
        <v>1.90604052528259</v>
      </c>
      <c r="H67" s="215">
        <v>1.84981365005233</v>
      </c>
      <c r="I67" s="215">
        <v>1.84942453132761</v>
      </c>
      <c r="J67" s="217">
        <v>1.8817195648061797</v>
      </c>
      <c r="K67" s="215">
        <v>1.90529842781809</v>
      </c>
      <c r="L67" s="215">
        <v>1.96387741037405</v>
      </c>
      <c r="M67" s="215">
        <v>1.90004055636918</v>
      </c>
      <c r="N67" s="215">
        <v>1.92012105881339</v>
      </c>
      <c r="O67" s="215">
        <v>1.91962546564804</v>
      </c>
      <c r="P67" s="215"/>
      <c r="Q67" s="215"/>
    </row>
    <row r="68" spans="1:17" ht="12.75">
      <c r="A68">
        <v>20702</v>
      </c>
      <c r="C68" s="1" t="s">
        <v>50</v>
      </c>
      <c r="D68" s="215">
        <v>0.32722286810993</v>
      </c>
      <c r="E68" s="220">
        <v>0.32546819793075</v>
      </c>
      <c r="F68" s="215">
        <v>0.32668978949785</v>
      </c>
      <c r="G68" s="215">
        <v>0.32812751405726</v>
      </c>
      <c r="H68" s="215">
        <v>0.32995574897944</v>
      </c>
      <c r="I68" s="215">
        <v>0.32752535419743</v>
      </c>
      <c r="J68" s="217">
        <v>0.32463939679418</v>
      </c>
      <c r="K68" s="215">
        <v>0.32799237372766</v>
      </c>
      <c r="L68" s="215">
        <v>0.32845780499444</v>
      </c>
      <c r="M68" s="215">
        <v>0.33105674555069</v>
      </c>
      <c r="N68" s="215">
        <v>0.3250817620637</v>
      </c>
      <c r="O68" s="215">
        <v>0.32654756301209</v>
      </c>
      <c r="P68" s="215"/>
      <c r="Q68" s="215"/>
    </row>
    <row r="69" spans="1:17" ht="12.75">
      <c r="A69">
        <v>30000</v>
      </c>
      <c r="C69" s="70" t="s">
        <v>51</v>
      </c>
      <c r="D69" s="215"/>
      <c r="E69" s="220"/>
      <c r="F69" s="215"/>
      <c r="G69" s="215"/>
      <c r="H69" s="215"/>
      <c r="I69" s="215"/>
      <c r="J69" s="217"/>
      <c r="K69" s="215"/>
      <c r="L69" s="215"/>
      <c r="M69" s="215"/>
      <c r="N69" s="215"/>
      <c r="O69" s="215"/>
      <c r="P69" s="215"/>
      <c r="Q69" s="215"/>
    </row>
    <row r="70" spans="1:17" ht="12.75">
      <c r="A70">
        <v>30100</v>
      </c>
      <c r="C70" s="70" t="s">
        <v>246</v>
      </c>
      <c r="D70" s="215"/>
      <c r="E70" s="220"/>
      <c r="F70" s="215"/>
      <c r="G70" s="215"/>
      <c r="H70" s="215"/>
      <c r="I70" s="215"/>
      <c r="J70" s="217"/>
      <c r="K70" s="215"/>
      <c r="L70" s="215"/>
      <c r="M70" s="215"/>
      <c r="N70" s="215"/>
      <c r="O70" s="215"/>
      <c r="P70" s="215"/>
      <c r="Q70" s="215"/>
    </row>
    <row r="71" spans="1:17" ht="12.75">
      <c r="A71">
        <v>30101</v>
      </c>
      <c r="C71" s="77" t="s">
        <v>259</v>
      </c>
      <c r="D71" s="215">
        <v>7.69879237604974</v>
      </c>
      <c r="E71" s="220">
        <v>7.68235086386058</v>
      </c>
      <c r="F71" s="215">
        <v>7.63648455136567</v>
      </c>
      <c r="G71" s="215">
        <v>7.67868853843593</v>
      </c>
      <c r="H71" s="215">
        <v>7.69483560857453</v>
      </c>
      <c r="I71" s="215">
        <v>7.87863143065634</v>
      </c>
      <c r="J71" s="217">
        <v>7.86112809797527</v>
      </c>
      <c r="K71" s="215">
        <v>7.86065176841283</v>
      </c>
      <c r="L71" s="215">
        <v>7.92972487018617</v>
      </c>
      <c r="M71" s="215">
        <v>7.9019769371382</v>
      </c>
      <c r="N71" s="215">
        <v>8.32258413298682</v>
      </c>
      <c r="O71" s="215">
        <v>8.34561122511211</v>
      </c>
      <c r="P71" s="215"/>
      <c r="Q71" s="215"/>
    </row>
    <row r="72" spans="1:17" ht="12.75">
      <c r="A72">
        <v>30200</v>
      </c>
      <c r="C72" s="70" t="s">
        <v>247</v>
      </c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>
        <v>30201</v>
      </c>
      <c r="C73" s="1" t="s">
        <v>54</v>
      </c>
      <c r="D73" s="215">
        <v>20.38531665615548</v>
      </c>
      <c r="E73" s="220">
        <v>20.25786201893085</v>
      </c>
      <c r="F73" s="215">
        <v>20.29824923669073</v>
      </c>
      <c r="G73" s="215">
        <v>20.32537836406234</v>
      </c>
      <c r="H73" s="215">
        <v>20.55879028196213</v>
      </c>
      <c r="I73" s="215">
        <v>20.54361973116438</v>
      </c>
      <c r="J73" s="217">
        <v>20.45433047161891</v>
      </c>
      <c r="K73" s="215">
        <v>20.19163298977476</v>
      </c>
      <c r="L73" s="215">
        <v>20.29002558575415</v>
      </c>
      <c r="M73" s="215">
        <v>20.21309406080574</v>
      </c>
      <c r="N73" s="215">
        <v>20.10038362357833</v>
      </c>
      <c r="O73" s="215">
        <v>19.90202543816071</v>
      </c>
      <c r="P73" s="215"/>
      <c r="Q73" s="215"/>
    </row>
    <row r="74" spans="1:17" ht="12.75">
      <c r="A74">
        <v>30203</v>
      </c>
      <c r="C74" s="1" t="s">
        <v>55</v>
      </c>
      <c r="D74" s="215">
        <v>2.09288314851925</v>
      </c>
      <c r="E74" s="220">
        <v>2.08863640006598</v>
      </c>
      <c r="F74" s="215">
        <v>2.0081445152016</v>
      </c>
      <c r="G74" s="215">
        <v>1.98233485097264</v>
      </c>
      <c r="H74" s="215">
        <v>2.01003274205045</v>
      </c>
      <c r="I74" s="215">
        <v>2.02987203502711</v>
      </c>
      <c r="J74" s="217">
        <v>2.03861837243959</v>
      </c>
      <c r="K74" s="215">
        <v>1.98329408816905</v>
      </c>
      <c r="L74" s="215">
        <v>2.0024588543665</v>
      </c>
      <c r="M74" s="215">
        <v>1.96449839204617</v>
      </c>
      <c r="N74" s="215">
        <v>1.98156234569806</v>
      </c>
      <c r="O74" s="215">
        <v>1.98013280320202</v>
      </c>
      <c r="P74" s="215"/>
      <c r="Q74" s="215"/>
    </row>
    <row r="75" spans="1:17" ht="12.75">
      <c r="A75">
        <v>30205</v>
      </c>
      <c r="C75" s="1" t="s">
        <v>231</v>
      </c>
      <c r="D75" s="215">
        <v>20.65680158649125</v>
      </c>
      <c r="E75" s="220">
        <v>20.70573456734567</v>
      </c>
      <c r="F75" s="215">
        <v>20.67542636010118</v>
      </c>
      <c r="G75" s="215">
        <v>20.50495025904894</v>
      </c>
      <c r="H75" s="215">
        <v>20.93557397666177</v>
      </c>
      <c r="I75" s="215">
        <v>20.78627048648579</v>
      </c>
      <c r="J75" s="217">
        <v>20.39231770556154</v>
      </c>
      <c r="K75" s="215">
        <v>20.25901434932071</v>
      </c>
      <c r="L75" s="215">
        <v>20.58335991151953</v>
      </c>
      <c r="M75" s="215">
        <v>20.63747798616175</v>
      </c>
      <c r="N75" s="215">
        <v>20.35915237707195</v>
      </c>
      <c r="O75" s="215">
        <v>21.344226353305</v>
      </c>
      <c r="P75" s="215"/>
      <c r="Q75" s="215"/>
    </row>
    <row r="76" spans="1:17" ht="12.75">
      <c r="A76">
        <v>30207</v>
      </c>
      <c r="C76" s="1" t="s">
        <v>56</v>
      </c>
      <c r="D76" s="215">
        <v>32.08735469466735</v>
      </c>
      <c r="E76" s="220">
        <v>31.98154463635178</v>
      </c>
      <c r="F76" s="215">
        <v>31.68292924637202</v>
      </c>
      <c r="G76" s="215">
        <v>31.80626029395476</v>
      </c>
      <c r="H76" s="215">
        <v>32.23338849726362</v>
      </c>
      <c r="I76" s="215">
        <v>30.92156765927827</v>
      </c>
      <c r="J76" s="217">
        <v>30.55200764278398</v>
      </c>
      <c r="K76" s="215">
        <v>30.86378158112721</v>
      </c>
      <c r="L76" s="215">
        <v>30.8221152371729</v>
      </c>
      <c r="M76" s="215">
        <v>31.11181210382122</v>
      </c>
      <c r="N76" s="215">
        <v>31.31479342672002</v>
      </c>
      <c r="O76" s="215">
        <v>31.781885992284266</v>
      </c>
      <c r="P76" s="215"/>
      <c r="Q76" s="215"/>
    </row>
    <row r="77" spans="1:17" ht="12.75">
      <c r="A77">
        <v>30300</v>
      </c>
      <c r="C77" s="70" t="s">
        <v>248</v>
      </c>
      <c r="D77" s="215"/>
      <c r="E77" s="220"/>
      <c r="F77" s="215"/>
      <c r="G77" s="215"/>
      <c r="H77" s="215"/>
      <c r="I77" s="215"/>
      <c r="J77" s="217"/>
      <c r="K77" s="215"/>
      <c r="L77" s="215"/>
      <c r="M77" s="215"/>
      <c r="N77" s="215"/>
      <c r="O77" s="215"/>
      <c r="P77" s="215"/>
      <c r="Q77" s="215"/>
    </row>
    <row r="78" spans="1:17" ht="12.75">
      <c r="A78">
        <v>30302</v>
      </c>
      <c r="C78" s="1" t="s">
        <v>58</v>
      </c>
      <c r="D78" s="215">
        <v>17.54691269869815</v>
      </c>
      <c r="E78" s="220">
        <v>17.4381215161206</v>
      </c>
      <c r="F78" s="215">
        <v>17.39258669260768</v>
      </c>
      <c r="G78" s="215">
        <v>17.12033942073108</v>
      </c>
      <c r="H78" s="215">
        <v>16.3582977694813</v>
      </c>
      <c r="I78" s="215">
        <v>16.10094237735499</v>
      </c>
      <c r="J78" s="217">
        <v>15.88033275003695</v>
      </c>
      <c r="K78" s="215">
        <v>15.92365418181009</v>
      </c>
      <c r="L78" s="215">
        <v>16.56723342786189</v>
      </c>
      <c r="M78" s="215">
        <v>16.54917828129844</v>
      </c>
      <c r="N78" s="215">
        <v>16.63876000476019</v>
      </c>
      <c r="O78" s="215">
        <v>16.49476375558545</v>
      </c>
      <c r="P78" s="215"/>
      <c r="Q78" s="215"/>
    </row>
    <row r="79" spans="1:17" ht="12.75">
      <c r="A79">
        <v>30303</v>
      </c>
      <c r="C79" s="1" t="s">
        <v>59</v>
      </c>
      <c r="D79" s="215">
        <v>2.54799273040858</v>
      </c>
      <c r="E79" s="220">
        <v>2.6322756711401305</v>
      </c>
      <c r="F79" s="215">
        <v>2.6322756711401305</v>
      </c>
      <c r="G79" s="215">
        <v>2.59388015134606</v>
      </c>
      <c r="H79" s="215">
        <v>2.58971152568504</v>
      </c>
      <c r="I79" s="215">
        <v>2.62465977346468</v>
      </c>
      <c r="J79" s="217">
        <v>2.6181654692093796</v>
      </c>
      <c r="K79" s="215">
        <v>2.63935691727372</v>
      </c>
      <c r="L79" s="215">
        <v>2.66125687087882</v>
      </c>
      <c r="M79" s="215">
        <v>2.6687548165132</v>
      </c>
      <c r="N79" s="215">
        <v>2.66907795271414</v>
      </c>
      <c r="O79" s="215">
        <v>2.66551418902314</v>
      </c>
      <c r="P79" s="215"/>
      <c r="Q79" s="215"/>
    </row>
    <row r="80" spans="1:17" ht="12.75">
      <c r="A80">
        <v>30304</v>
      </c>
      <c r="C80" s="76" t="s">
        <v>60</v>
      </c>
      <c r="D80" s="215">
        <v>17.45494044540842</v>
      </c>
      <c r="E80" s="220">
        <v>17.57013452743785</v>
      </c>
      <c r="F80" s="215">
        <v>17.57013452743785</v>
      </c>
      <c r="G80" s="215">
        <v>18.87844484513445</v>
      </c>
      <c r="H80" s="215">
        <v>18.97788417299848</v>
      </c>
      <c r="I80" s="215">
        <v>18.30249173914764</v>
      </c>
      <c r="J80" s="217">
        <v>18.4196618486555</v>
      </c>
      <c r="K80" s="215">
        <v>17.7584004939726</v>
      </c>
      <c r="L80" s="215">
        <v>18.16003175403349</v>
      </c>
      <c r="M80" s="215">
        <v>18.22382082558092</v>
      </c>
      <c r="N80" s="215">
        <v>18.18979372976154</v>
      </c>
      <c r="O80" s="215">
        <v>18.31656625507864</v>
      </c>
      <c r="P80" s="215"/>
      <c r="Q80" s="215"/>
    </row>
    <row r="81" spans="1:17" ht="12.75">
      <c r="A81">
        <v>30305</v>
      </c>
      <c r="C81" s="1" t="s">
        <v>61</v>
      </c>
      <c r="D81" s="215">
        <v>0.70222135987739</v>
      </c>
      <c r="E81" s="220">
        <v>0.7063716189699001</v>
      </c>
      <c r="F81" s="215">
        <v>0.7063716189699001</v>
      </c>
      <c r="G81" s="215">
        <v>0.70614822838193</v>
      </c>
      <c r="H81" s="215">
        <v>0.71799475491733</v>
      </c>
      <c r="I81" s="215">
        <v>0.71853281596047</v>
      </c>
      <c r="J81" s="217">
        <v>0.72205093466433</v>
      </c>
      <c r="K81" s="215">
        <v>0.71165211149112</v>
      </c>
      <c r="L81" s="215">
        <v>0.72708154798909</v>
      </c>
      <c r="M81" s="215">
        <v>0.73103883822215</v>
      </c>
      <c r="N81" s="215">
        <v>0.7264819978089501</v>
      </c>
      <c r="O81" s="215">
        <v>0.73722117968429</v>
      </c>
      <c r="P81" s="215"/>
      <c r="Q81" s="215"/>
    </row>
    <row r="82" spans="1:17" ht="12.75">
      <c r="A82">
        <v>30306</v>
      </c>
      <c r="C82" s="1" t="s">
        <v>232</v>
      </c>
      <c r="D82" s="215">
        <v>21.56295201434852</v>
      </c>
      <c r="E82" s="220">
        <v>21.64792957039029</v>
      </c>
      <c r="F82" s="215">
        <v>21.57747841186754</v>
      </c>
      <c r="G82" s="215">
        <v>21.32372695993309</v>
      </c>
      <c r="H82" s="215">
        <v>21.43717784168074</v>
      </c>
      <c r="I82" s="215">
        <v>21.45004510604449</v>
      </c>
      <c r="J82" s="217">
        <v>20.77110928546273</v>
      </c>
      <c r="K82" s="215">
        <v>19.5493409397394</v>
      </c>
      <c r="L82" s="215">
        <v>19.9431362902664</v>
      </c>
      <c r="M82" s="215">
        <v>20.37079514394029</v>
      </c>
      <c r="N82" s="215">
        <v>21.13493123187888</v>
      </c>
      <c r="O82" s="215">
        <v>21.13283858931496</v>
      </c>
      <c r="P82" s="215"/>
      <c r="Q82" s="215"/>
    </row>
    <row r="83" spans="1:17" ht="12.75">
      <c r="A83">
        <v>30309</v>
      </c>
      <c r="C83" s="1" t="s">
        <v>62</v>
      </c>
      <c r="D83" s="215">
        <v>22.97122830434944</v>
      </c>
      <c r="E83" s="220">
        <v>22.93528419006221</v>
      </c>
      <c r="F83" s="215">
        <v>22.92295239895788</v>
      </c>
      <c r="G83" s="215">
        <v>23.06776737269632</v>
      </c>
      <c r="H83" s="215">
        <v>23.22825451661524</v>
      </c>
      <c r="I83" s="215">
        <v>23.203833115443178</v>
      </c>
      <c r="J83" s="217">
        <v>22.70463970199201</v>
      </c>
      <c r="K83" s="215">
        <v>23.126061757459073</v>
      </c>
      <c r="L83" s="215">
        <v>23.126061757459073</v>
      </c>
      <c r="M83" s="215">
        <v>22.97463433026635</v>
      </c>
      <c r="N83" s="215">
        <v>23.756872784441473</v>
      </c>
      <c r="O83" s="215">
        <v>24.04569899428995</v>
      </c>
      <c r="P83" s="215"/>
      <c r="Q83" s="215"/>
    </row>
    <row r="84" spans="1:17" ht="12.75">
      <c r="A84">
        <v>30500</v>
      </c>
      <c r="C84" s="70" t="s">
        <v>202</v>
      </c>
      <c r="D84" s="215"/>
      <c r="E84" s="220"/>
      <c r="F84" s="215"/>
      <c r="G84" s="215"/>
      <c r="H84" s="215"/>
      <c r="I84" s="215"/>
      <c r="J84" s="217"/>
      <c r="K84" s="215"/>
      <c r="L84" s="215"/>
      <c r="M84" s="215"/>
      <c r="N84" s="215"/>
      <c r="O84" s="215"/>
      <c r="P84" s="215"/>
      <c r="Q84" s="215"/>
    </row>
    <row r="85" spans="1:17" ht="12.75">
      <c r="A85">
        <v>30505</v>
      </c>
      <c r="C85" s="1" t="s">
        <v>233</v>
      </c>
      <c r="D85" s="215">
        <v>9.26823886229472</v>
      </c>
      <c r="E85" s="220">
        <v>9.45664730487288</v>
      </c>
      <c r="F85" s="215">
        <v>9.50808841061722</v>
      </c>
      <c r="G85" s="215">
        <v>9.539576252229</v>
      </c>
      <c r="H85" s="215">
        <v>9.57315516904426</v>
      </c>
      <c r="I85" s="215">
        <v>9.54523434282335</v>
      </c>
      <c r="J85" s="217">
        <v>9.54523434282335</v>
      </c>
      <c r="K85" s="215">
        <v>9.52293553388076</v>
      </c>
      <c r="L85" s="215">
        <v>9.54523434282335</v>
      </c>
      <c r="M85" s="215">
        <v>9.57380659989862</v>
      </c>
      <c r="N85" s="215">
        <v>9.57380659989862</v>
      </c>
      <c r="O85" s="215">
        <v>9.57380659989862</v>
      </c>
      <c r="P85" s="215"/>
      <c r="Q85" s="215"/>
    </row>
    <row r="86" spans="1:17" ht="12.75">
      <c r="A86">
        <v>40000</v>
      </c>
      <c r="C86" s="70" t="s">
        <v>63</v>
      </c>
      <c r="D86" s="215"/>
      <c r="E86" s="220"/>
      <c r="F86" s="215"/>
      <c r="G86" s="215"/>
      <c r="H86" s="215"/>
      <c r="I86" s="215"/>
      <c r="J86" s="217"/>
      <c r="K86" s="215"/>
      <c r="L86" s="215"/>
      <c r="M86" s="215"/>
      <c r="N86" s="215"/>
      <c r="O86" s="215"/>
      <c r="P86" s="215"/>
      <c r="Q86" s="215"/>
    </row>
    <row r="87" spans="1:17" ht="12.75">
      <c r="A87">
        <v>40100</v>
      </c>
      <c r="C87" s="70" t="s">
        <v>205</v>
      </c>
      <c r="D87" s="215"/>
      <c r="E87" s="220"/>
      <c r="F87" s="215"/>
      <c r="G87" s="215"/>
      <c r="H87" s="215"/>
      <c r="I87" s="215"/>
      <c r="J87" s="217"/>
      <c r="K87" s="215"/>
      <c r="L87" s="215"/>
      <c r="M87" s="215"/>
      <c r="N87" s="215"/>
      <c r="O87" s="215"/>
      <c r="P87" s="215"/>
      <c r="Q87" s="215"/>
    </row>
    <row r="88" spans="1:17" ht="12.75">
      <c r="A88">
        <v>40101</v>
      </c>
      <c r="C88" s="1" t="s">
        <v>234</v>
      </c>
      <c r="D88" s="215">
        <v>9.36060232171032</v>
      </c>
      <c r="E88" s="220">
        <v>9.44044046465563</v>
      </c>
      <c r="F88" s="215">
        <v>9.44044046465563</v>
      </c>
      <c r="G88" s="215">
        <v>9.72261690801467</v>
      </c>
      <c r="H88" s="215">
        <v>9.93511288353352</v>
      </c>
      <c r="I88" s="215">
        <v>10.01834034414962</v>
      </c>
      <c r="J88" s="217">
        <v>10.01834034414962</v>
      </c>
      <c r="K88" s="215">
        <v>10.01834034414962</v>
      </c>
      <c r="L88" s="215">
        <v>10.34407526409088</v>
      </c>
      <c r="M88" s="215">
        <v>10.44252416015248</v>
      </c>
      <c r="N88" s="215">
        <v>10.60110306225944</v>
      </c>
      <c r="O88" s="215">
        <v>10.60110306225944</v>
      </c>
      <c r="P88" s="215"/>
      <c r="Q88" s="215"/>
    </row>
    <row r="89" spans="1:17" ht="12.75">
      <c r="A89">
        <v>40102</v>
      </c>
      <c r="C89" s="1" t="s">
        <v>65</v>
      </c>
      <c r="D89" s="215">
        <v>25.77414141971358</v>
      </c>
      <c r="E89" s="220">
        <v>25.827075596448868</v>
      </c>
      <c r="F89" s="215">
        <v>25.89318143492427</v>
      </c>
      <c r="G89" s="215">
        <v>25.856658801360883</v>
      </c>
      <c r="H89" s="215">
        <v>25.820248524979633</v>
      </c>
      <c r="I89" s="215">
        <v>25.85575132836644</v>
      </c>
      <c r="J89" s="217">
        <v>25.923173165050702</v>
      </c>
      <c r="K89" s="215">
        <v>26.663164150169802</v>
      </c>
      <c r="L89" s="215">
        <v>26.86684803365333</v>
      </c>
      <c r="M89" s="215">
        <v>26.90935959207072</v>
      </c>
      <c r="N89" s="215">
        <v>27.2023525513268</v>
      </c>
      <c r="O89" s="215">
        <v>27.151245908518298</v>
      </c>
      <c r="P89" s="215"/>
      <c r="Q89" s="215"/>
    </row>
    <row r="90" spans="1:17" ht="12.75">
      <c r="A90">
        <v>40200</v>
      </c>
      <c r="C90" s="70" t="s">
        <v>249</v>
      </c>
      <c r="D90" s="215"/>
      <c r="E90" s="220"/>
      <c r="F90" s="215"/>
      <c r="G90" s="215"/>
      <c r="H90" s="215"/>
      <c r="I90" s="215"/>
      <c r="J90" s="217"/>
      <c r="K90" s="215"/>
      <c r="L90" s="215"/>
      <c r="M90" s="215"/>
      <c r="N90" s="215"/>
      <c r="O90" s="215"/>
      <c r="P90" s="215"/>
      <c r="Q90" s="215"/>
    </row>
    <row r="91" spans="1:17" ht="12.75">
      <c r="A91">
        <v>40201</v>
      </c>
      <c r="C91" s="1" t="s">
        <v>67</v>
      </c>
      <c r="D91" s="215">
        <v>1.94720733695049</v>
      </c>
      <c r="E91" s="220">
        <v>1.96382070004334</v>
      </c>
      <c r="F91" s="215">
        <v>1.96382070004334</v>
      </c>
      <c r="G91" s="215">
        <v>1.96382070004334</v>
      </c>
      <c r="H91" s="215">
        <v>1.96382070004334</v>
      </c>
      <c r="I91" s="215">
        <v>1.96382070004334</v>
      </c>
      <c r="J91" s="217">
        <v>1.96382070004334</v>
      </c>
      <c r="K91" s="215">
        <v>1.96382070004334</v>
      </c>
      <c r="L91" s="215">
        <v>1.96382070004334</v>
      </c>
      <c r="M91" s="215">
        <v>1.96382070004334</v>
      </c>
      <c r="N91" s="215">
        <v>1.97572382744204</v>
      </c>
      <c r="O91" s="215">
        <v>1.97572382744204</v>
      </c>
      <c r="P91" s="215"/>
      <c r="Q91" s="215"/>
    </row>
    <row r="92" spans="1:17" ht="12.75">
      <c r="A92">
        <v>40202</v>
      </c>
      <c r="C92" s="1" t="s">
        <v>68</v>
      </c>
      <c r="D92" s="215">
        <v>1.18782987707138</v>
      </c>
      <c r="E92" s="220">
        <v>1.16673043414331</v>
      </c>
      <c r="F92" s="215">
        <v>1.1566003578188202</v>
      </c>
      <c r="G92" s="215">
        <v>1.17418609448011</v>
      </c>
      <c r="H92" s="215">
        <v>1.17545869992147</v>
      </c>
      <c r="I92" s="215">
        <v>1.16985796907962</v>
      </c>
      <c r="J92" s="217">
        <v>1.1746337983746398</v>
      </c>
      <c r="K92" s="215">
        <v>1.16969251971125</v>
      </c>
      <c r="L92" s="215">
        <v>1.1848342361690003</v>
      </c>
      <c r="M92" s="215">
        <v>1.17439126111704</v>
      </c>
      <c r="N92" s="215">
        <v>1.14953392731961</v>
      </c>
      <c r="O92" s="215">
        <v>1.17907637348172</v>
      </c>
      <c r="P92" s="215"/>
      <c r="Q92" s="215"/>
    </row>
    <row r="93" spans="1:17" ht="12.75">
      <c r="A93">
        <v>40204</v>
      </c>
      <c r="C93" s="1" t="s">
        <v>235</v>
      </c>
      <c r="D93" s="215">
        <v>0.48819015328452</v>
      </c>
      <c r="E93" s="220">
        <v>0.48697888419710006</v>
      </c>
      <c r="F93" s="215">
        <v>0.49665617416325</v>
      </c>
      <c r="G93" s="215">
        <v>0.48362562680454</v>
      </c>
      <c r="H93" s="215">
        <v>0.4789812209904</v>
      </c>
      <c r="I93" s="215">
        <v>0.48486226214039</v>
      </c>
      <c r="J93" s="217">
        <v>0.49871502989066</v>
      </c>
      <c r="K93" s="215">
        <v>0.50310247828799</v>
      </c>
      <c r="L93" s="215">
        <v>0.49287339596858</v>
      </c>
      <c r="M93" s="215">
        <v>0.49235505066675</v>
      </c>
      <c r="N93" s="215">
        <v>0.49368226684577</v>
      </c>
      <c r="O93" s="215">
        <v>0.50168105660675</v>
      </c>
      <c r="P93" s="215"/>
      <c r="Q93" s="215"/>
    </row>
    <row r="94" spans="1:17" ht="12.75">
      <c r="A94">
        <v>40205</v>
      </c>
      <c r="C94" s="1" t="s">
        <v>69</v>
      </c>
      <c r="D94" s="215">
        <v>0.7994331712217</v>
      </c>
      <c r="E94" s="220">
        <v>0.75871976957755</v>
      </c>
      <c r="F94" s="215">
        <v>0.75324413534395</v>
      </c>
      <c r="G94" s="215">
        <v>0.76359320147346</v>
      </c>
      <c r="H94" s="215">
        <v>0.73575702846314</v>
      </c>
      <c r="I94" s="215">
        <v>0.67426452112055</v>
      </c>
      <c r="J94" s="217">
        <v>0.67136993689954</v>
      </c>
      <c r="K94" s="215">
        <v>0.68195839542913</v>
      </c>
      <c r="L94" s="215">
        <v>0.67758850117701</v>
      </c>
      <c r="M94" s="215">
        <v>0.67544511459854</v>
      </c>
      <c r="N94" s="215">
        <v>0.6766834325731</v>
      </c>
      <c r="O94" s="215">
        <v>0.6550219179105</v>
      </c>
      <c r="P94" s="215"/>
      <c r="Q94" s="215"/>
    </row>
    <row r="95" spans="1:17" ht="12.75">
      <c r="A95">
        <v>40207</v>
      </c>
      <c r="C95" s="76" t="s">
        <v>254</v>
      </c>
      <c r="D95" s="215">
        <v>1.88984515016037</v>
      </c>
      <c r="E95" s="220">
        <v>1.91396184932292</v>
      </c>
      <c r="F95" s="215">
        <v>1.90839592851144</v>
      </c>
      <c r="G95" s="215">
        <v>1.8931150287348402</v>
      </c>
      <c r="H95" s="215">
        <v>1.91151279280962</v>
      </c>
      <c r="I95" s="215">
        <v>1.88382286743604</v>
      </c>
      <c r="J95" s="217">
        <v>1.92484341717101</v>
      </c>
      <c r="K95" s="215">
        <v>1.94574477276682</v>
      </c>
      <c r="L95" s="215">
        <v>1.96283428043389</v>
      </c>
      <c r="M95" s="215">
        <v>1.96684077216931</v>
      </c>
      <c r="N95" s="215">
        <v>1.98359491493599</v>
      </c>
      <c r="O95" s="215">
        <v>1.9725304084583</v>
      </c>
      <c r="P95" s="215"/>
      <c r="Q95" s="215"/>
    </row>
    <row r="96" spans="1:17" ht="12.75">
      <c r="A96">
        <v>40300</v>
      </c>
      <c r="C96" s="70" t="s">
        <v>209</v>
      </c>
      <c r="D96" s="215"/>
      <c r="E96" s="220"/>
      <c r="F96" s="215"/>
      <c r="G96" s="215"/>
      <c r="H96" s="215"/>
      <c r="I96" s="215"/>
      <c r="J96" s="217"/>
      <c r="K96" s="215"/>
      <c r="L96" s="215"/>
      <c r="M96" s="215"/>
      <c r="N96" s="215"/>
      <c r="O96" s="215"/>
      <c r="P96" s="215"/>
      <c r="Q96" s="215"/>
    </row>
    <row r="97" spans="1:17" ht="12.75">
      <c r="A97">
        <v>40303</v>
      </c>
      <c r="C97" s="1" t="s">
        <v>236</v>
      </c>
      <c r="D97" s="215">
        <v>4.33798389206503</v>
      </c>
      <c r="E97" s="220">
        <v>4.3720167491099</v>
      </c>
      <c r="F97" s="215">
        <v>3.70847661315832</v>
      </c>
      <c r="G97" s="215">
        <v>3.67132292259402</v>
      </c>
      <c r="H97" s="215">
        <v>3.67132292259402</v>
      </c>
      <c r="I97" s="215">
        <v>3.66243707869009</v>
      </c>
      <c r="J97" s="217">
        <v>3.66243707869009</v>
      </c>
      <c r="K97" s="215">
        <v>3.91746625751321</v>
      </c>
      <c r="L97" s="215">
        <v>3.91746625751321</v>
      </c>
      <c r="M97" s="215">
        <v>3.91746625751321</v>
      </c>
      <c r="N97" s="215">
        <v>3.91746625751321</v>
      </c>
      <c r="O97" s="215">
        <v>3.91746625751321</v>
      </c>
      <c r="P97" s="215"/>
      <c r="Q97" s="215"/>
    </row>
    <row r="98" spans="1:17" ht="12.75">
      <c r="A98">
        <v>40305</v>
      </c>
      <c r="C98" s="1" t="s">
        <v>237</v>
      </c>
      <c r="D98" s="215">
        <v>0.35142437523286</v>
      </c>
      <c r="E98" s="220">
        <v>0.35142437523286</v>
      </c>
      <c r="F98" s="215">
        <v>0.35142437523286</v>
      </c>
      <c r="G98" s="215">
        <v>0.35142437523286</v>
      </c>
      <c r="H98" s="215">
        <v>0.35142437523286</v>
      </c>
      <c r="I98" s="215">
        <v>0.35142437523286</v>
      </c>
      <c r="J98" s="217">
        <v>0.35142437523286</v>
      </c>
      <c r="K98" s="215">
        <v>0.35142437523286</v>
      </c>
      <c r="L98" s="215">
        <v>0.35142437523286</v>
      </c>
      <c r="M98" s="215">
        <v>0.35142437523286</v>
      </c>
      <c r="N98" s="215">
        <v>0.35142437523286</v>
      </c>
      <c r="O98" s="215">
        <v>0.35142437523286</v>
      </c>
      <c r="P98" s="215"/>
      <c r="Q98" s="215"/>
    </row>
    <row r="99" spans="1:17" ht="12.75">
      <c r="A99">
        <v>40400</v>
      </c>
      <c r="C99" s="70" t="s">
        <v>211</v>
      </c>
      <c r="D99" s="215"/>
      <c r="E99" s="220"/>
      <c r="F99" s="215"/>
      <c r="G99" s="215"/>
      <c r="H99" s="215"/>
      <c r="I99" s="215"/>
      <c r="J99" s="217"/>
      <c r="K99" s="215"/>
      <c r="L99" s="215"/>
      <c r="M99" s="215"/>
      <c r="N99" s="215"/>
      <c r="O99" s="215"/>
      <c r="P99" s="215"/>
      <c r="Q99" s="215"/>
    </row>
    <row r="100" spans="1:17" ht="12.75">
      <c r="A100">
        <v>40401</v>
      </c>
      <c r="C100" s="1" t="s">
        <v>73</v>
      </c>
      <c r="D100" s="215">
        <v>1.49912664957678</v>
      </c>
      <c r="E100" s="220">
        <v>1.50076109689471</v>
      </c>
      <c r="F100" s="215">
        <v>1.49821442812167</v>
      </c>
      <c r="G100" s="215">
        <v>1.49975696859722</v>
      </c>
      <c r="H100" s="215">
        <v>1.50967004432716</v>
      </c>
      <c r="I100" s="215">
        <v>1.50535232654846</v>
      </c>
      <c r="J100" s="217">
        <v>1.5115718300490997</v>
      </c>
      <c r="K100" s="215">
        <v>1.5115718300490997</v>
      </c>
      <c r="L100" s="215">
        <v>1.5115718300490997</v>
      </c>
      <c r="M100" s="215">
        <v>1.5115718300490997</v>
      </c>
      <c r="N100" s="215">
        <v>1.51234195234768</v>
      </c>
      <c r="O100" s="215">
        <v>1.51234195234768</v>
      </c>
      <c r="P100" s="215"/>
      <c r="Q100" s="215"/>
    </row>
    <row r="101" spans="1:17" ht="12.75">
      <c r="A101">
        <v>40500</v>
      </c>
      <c r="C101" s="70" t="s">
        <v>213</v>
      </c>
      <c r="D101" s="215"/>
      <c r="E101" s="220"/>
      <c r="F101" s="215"/>
      <c r="G101" s="215"/>
      <c r="H101" s="215"/>
      <c r="I101" s="215"/>
      <c r="J101" s="217"/>
      <c r="K101" s="215"/>
      <c r="L101" s="215"/>
      <c r="M101" s="215"/>
      <c r="N101" s="215"/>
      <c r="O101" s="215"/>
      <c r="P101" s="215"/>
      <c r="Q101" s="215"/>
    </row>
    <row r="102" spans="1:17" ht="12.75">
      <c r="A102">
        <v>40501</v>
      </c>
      <c r="C102" s="1" t="s">
        <v>75</v>
      </c>
      <c r="D102" s="215">
        <v>1.0085364087020399</v>
      </c>
      <c r="E102" s="220">
        <v>1.0085364087020399</v>
      </c>
      <c r="F102" s="215">
        <v>1.0085364087020399</v>
      </c>
      <c r="G102" s="215">
        <v>1.0085364087020399</v>
      </c>
      <c r="H102" s="215">
        <v>1.01470790521557</v>
      </c>
      <c r="I102" s="215">
        <v>1.01900080320958</v>
      </c>
      <c r="J102" s="217">
        <v>1.02063931344296</v>
      </c>
      <c r="K102" s="215">
        <v>1.02063931344296</v>
      </c>
      <c r="L102" s="215">
        <v>1.02063931344296</v>
      </c>
      <c r="M102" s="215">
        <v>1.0423921050686702</v>
      </c>
      <c r="N102" s="215">
        <v>1.03901984959033</v>
      </c>
      <c r="O102" s="215">
        <v>1.05189950764537</v>
      </c>
      <c r="P102" s="215"/>
      <c r="Q102" s="215"/>
    </row>
    <row r="103" spans="1:17" ht="12.75">
      <c r="A103">
        <v>40504</v>
      </c>
      <c r="C103" s="1" t="s">
        <v>76</v>
      </c>
      <c r="D103" s="215">
        <v>2.77842541668079</v>
      </c>
      <c r="E103" s="220">
        <v>2.77842541668079</v>
      </c>
      <c r="F103" s="215">
        <v>2.77842541668079</v>
      </c>
      <c r="G103" s="215">
        <v>2.77842541668079</v>
      </c>
      <c r="H103" s="215">
        <v>2.80767766205571</v>
      </c>
      <c r="I103" s="215">
        <v>2.84159285319545</v>
      </c>
      <c r="J103" s="217">
        <v>2.83535139884725</v>
      </c>
      <c r="K103" s="215">
        <v>2.83535139884725</v>
      </c>
      <c r="L103" s="215">
        <v>2.83535139884725</v>
      </c>
      <c r="M103" s="215">
        <v>2.8821040496016304</v>
      </c>
      <c r="N103" s="215">
        <v>2.8903628753235004</v>
      </c>
      <c r="O103" s="215">
        <v>2.9107745669322505</v>
      </c>
      <c r="P103" s="215"/>
      <c r="Q103" s="215"/>
    </row>
    <row r="104" spans="1:17" ht="12.75">
      <c r="A104">
        <v>40507</v>
      </c>
      <c r="C104" s="1" t="s">
        <v>238</v>
      </c>
      <c r="D104" s="215">
        <v>73.34749913705787</v>
      </c>
      <c r="E104" s="220">
        <v>73.34749913705787</v>
      </c>
      <c r="F104" s="215">
        <v>73.34749913705787</v>
      </c>
      <c r="G104" s="215">
        <v>73.34749913705787</v>
      </c>
      <c r="H104" s="215">
        <v>81.59996912858726</v>
      </c>
      <c r="I104" s="215">
        <v>81.61052698009296</v>
      </c>
      <c r="J104" s="217">
        <v>81.61052698009296</v>
      </c>
      <c r="K104" s="215">
        <v>81.61052698009296</v>
      </c>
      <c r="L104" s="215">
        <v>81.61052698009296</v>
      </c>
      <c r="M104" s="215">
        <v>82.32608186873064</v>
      </c>
      <c r="N104" s="215">
        <v>84.34833360739393</v>
      </c>
      <c r="O104" s="215">
        <v>84.34833360739393</v>
      </c>
      <c r="P104" s="215"/>
      <c r="Q104" s="215"/>
    </row>
    <row r="105" spans="1:17" ht="12.75">
      <c r="A105">
        <v>40600</v>
      </c>
      <c r="C105" s="70" t="s">
        <v>215</v>
      </c>
      <c r="D105" s="215"/>
      <c r="E105" s="220"/>
      <c r="F105" s="215"/>
      <c r="G105" s="215"/>
      <c r="H105" s="215"/>
      <c r="I105" s="215"/>
      <c r="J105" s="217"/>
      <c r="K105" s="215"/>
      <c r="L105" s="215"/>
      <c r="M105" s="215"/>
      <c r="N105" s="215"/>
      <c r="O105" s="215"/>
      <c r="P105" s="215"/>
      <c r="Q105" s="215"/>
    </row>
    <row r="106" spans="1:17" ht="12.75">
      <c r="A106">
        <v>40601</v>
      </c>
      <c r="C106" s="1" t="s">
        <v>78</v>
      </c>
      <c r="D106" s="215">
        <v>0.225106396536</v>
      </c>
      <c r="E106" s="220">
        <v>0.225106396536</v>
      </c>
      <c r="F106" s="215">
        <v>0.225106396536</v>
      </c>
      <c r="G106" s="215">
        <v>0.225106396536</v>
      </c>
      <c r="H106" s="215">
        <v>0.225106396536</v>
      </c>
      <c r="I106" s="215">
        <v>0.225106396536</v>
      </c>
      <c r="J106" s="217">
        <v>0.225106396536</v>
      </c>
      <c r="K106" s="215">
        <v>0.225106396536</v>
      </c>
      <c r="L106" s="215">
        <v>0.225106396536</v>
      </c>
      <c r="M106" s="215">
        <v>0.225106396536</v>
      </c>
      <c r="N106" s="215">
        <v>0.225106396536</v>
      </c>
      <c r="O106" s="215">
        <v>0.225106396536</v>
      </c>
      <c r="P106" s="215"/>
      <c r="Q106" s="215"/>
    </row>
    <row r="107" spans="3:17" ht="12.75">
      <c r="C107" t="s">
        <v>288</v>
      </c>
      <c r="D107" s="215">
        <v>43.77861488432429</v>
      </c>
      <c r="E107" s="220">
        <v>44.13138876123609</v>
      </c>
      <c r="F107" s="215">
        <v>44.69297592782442</v>
      </c>
      <c r="G107" s="215">
        <v>44.98014921327565</v>
      </c>
      <c r="H107" s="215">
        <v>45.27854101315351</v>
      </c>
      <c r="I107" s="215">
        <v>45.6133055349922</v>
      </c>
      <c r="J107" s="217">
        <v>46.24459126889837</v>
      </c>
      <c r="K107" s="215">
        <v>46.77543228793486</v>
      </c>
      <c r="L107" s="215">
        <v>47.16673136767169</v>
      </c>
      <c r="M107" s="215">
        <v>47.74671239809421</v>
      </c>
      <c r="N107" s="215">
        <v>47.99635507595407</v>
      </c>
      <c r="O107" s="215">
        <v>48.53352632668803</v>
      </c>
      <c r="P107" s="215"/>
      <c r="Q107" s="215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30" t="s">
        <v>266</v>
      </c>
      <c r="B1" s="230"/>
      <c r="C1" s="230"/>
      <c r="D1" s="230"/>
      <c r="E1" s="230"/>
      <c r="F1" s="230"/>
      <c r="G1" s="230"/>
      <c r="H1" s="230"/>
    </row>
    <row r="2" spans="1:8" ht="18">
      <c r="A2" s="124"/>
      <c r="B2" s="124"/>
      <c r="C2" s="124"/>
      <c r="D2" s="124"/>
      <c r="E2" s="124"/>
      <c r="F2" s="124"/>
      <c r="G2" s="124"/>
      <c r="H2" s="124"/>
    </row>
    <row r="3" spans="1:9" ht="12.75">
      <c r="A3" s="233" t="s">
        <v>308</v>
      </c>
      <c r="B3" s="234"/>
      <c r="C3" s="234"/>
      <c r="D3" s="234"/>
      <c r="E3" s="234"/>
      <c r="F3" s="234"/>
      <c r="G3" s="234"/>
      <c r="H3" s="234"/>
      <c r="I3" s="19"/>
    </row>
    <row r="4" spans="1:9" ht="12.75">
      <c r="A4" s="235" t="s">
        <v>309</v>
      </c>
      <c r="B4" s="235"/>
      <c r="C4" s="235"/>
      <c r="D4" s="235"/>
      <c r="E4" s="235"/>
      <c r="F4" s="235"/>
      <c r="G4" s="235"/>
      <c r="H4" s="235"/>
      <c r="I4" s="19"/>
    </row>
    <row r="5" spans="1:9" ht="12.75">
      <c r="A5" s="20"/>
      <c r="B5" s="21"/>
      <c r="C5" s="21"/>
      <c r="D5" s="21"/>
      <c r="E5" s="21"/>
      <c r="F5" s="21"/>
      <c r="G5" s="21"/>
      <c r="H5" s="21"/>
      <c r="I5" s="19"/>
    </row>
    <row r="6" spans="2:9" ht="12.75">
      <c r="B6" s="21"/>
      <c r="C6" s="21"/>
      <c r="D6" s="21"/>
      <c r="E6" s="21"/>
      <c r="F6" s="21"/>
      <c r="G6" s="21"/>
      <c r="I6" s="19"/>
    </row>
    <row r="7" spans="2:9" ht="12.75">
      <c r="B7" s="21"/>
      <c r="C7" s="21"/>
      <c r="D7" s="21"/>
      <c r="E7" s="21"/>
      <c r="F7" s="21"/>
      <c r="G7" s="21"/>
      <c r="I7" s="19"/>
    </row>
    <row r="8" spans="2:9" ht="12.75">
      <c r="B8" s="21"/>
      <c r="C8" s="21"/>
      <c r="D8" s="21"/>
      <c r="E8" s="21"/>
      <c r="F8" s="21"/>
      <c r="G8" s="21"/>
      <c r="I8" s="19"/>
    </row>
    <row r="9" spans="1:9" ht="12.75">
      <c r="A9" s="20" t="s">
        <v>314</v>
      </c>
      <c r="B9" s="21"/>
      <c r="C9" s="21"/>
      <c r="D9" s="21"/>
      <c r="E9" s="21"/>
      <c r="F9" s="21"/>
      <c r="G9" s="21"/>
      <c r="H9" s="21"/>
      <c r="I9" s="19"/>
    </row>
    <row r="10" spans="2:9" ht="12.75">
      <c r="B10" s="21"/>
      <c r="C10" s="21"/>
      <c r="D10" s="21"/>
      <c r="E10" s="21"/>
      <c r="F10" s="21"/>
      <c r="G10" s="21"/>
      <c r="I10" s="19"/>
    </row>
    <row r="11" spans="1:9" ht="12.75">
      <c r="A11" s="231" t="s">
        <v>316</v>
      </c>
      <c r="B11" s="232"/>
      <c r="C11" s="232"/>
      <c r="D11" s="232"/>
      <c r="E11" s="232"/>
      <c r="F11" s="232"/>
      <c r="G11" s="232"/>
      <c r="H11" s="232"/>
      <c r="I11" s="19"/>
    </row>
    <row r="12" spans="1:9" ht="12.75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4"/>
    </row>
    <row r="13" spans="1:9" ht="12.75">
      <c r="A13" s="36"/>
      <c r="B13" s="25"/>
      <c r="C13" s="26"/>
      <c r="D13" s="27"/>
      <c r="E13" s="74"/>
      <c r="F13" s="73"/>
      <c r="G13" s="54"/>
      <c r="H13" s="55"/>
      <c r="I13" s="24"/>
    </row>
    <row r="14" spans="1:9" ht="12.75">
      <c r="A14" s="37"/>
      <c r="B14" s="28" t="s">
        <v>148</v>
      </c>
      <c r="C14" s="228" t="s">
        <v>145</v>
      </c>
      <c r="D14" s="229"/>
      <c r="E14" s="29" t="s">
        <v>146</v>
      </c>
      <c r="F14" s="30" t="s">
        <v>147</v>
      </c>
      <c r="G14" s="56" t="s">
        <v>315</v>
      </c>
      <c r="H14" s="57"/>
      <c r="I14" s="24"/>
    </row>
    <row r="15" spans="1:9" ht="12.75">
      <c r="A15" s="37"/>
      <c r="B15" s="28" t="s">
        <v>151</v>
      </c>
      <c r="C15" s="30" t="s">
        <v>265</v>
      </c>
      <c r="D15" s="31" t="s">
        <v>124</v>
      </c>
      <c r="E15" s="29" t="s">
        <v>149</v>
      </c>
      <c r="F15" s="30" t="s">
        <v>150</v>
      </c>
      <c r="G15" s="56" t="s">
        <v>219</v>
      </c>
      <c r="H15" s="57"/>
      <c r="I15" s="24"/>
    </row>
    <row r="16" spans="1:9" ht="12.75">
      <c r="A16" s="37"/>
      <c r="B16" s="28" t="s">
        <v>155</v>
      </c>
      <c r="C16" s="31" t="s">
        <v>152</v>
      </c>
      <c r="D16" s="31" t="s">
        <v>152</v>
      </c>
      <c r="E16" s="29" t="s">
        <v>153</v>
      </c>
      <c r="F16" s="30" t="s">
        <v>154</v>
      </c>
      <c r="G16" s="58"/>
      <c r="H16" s="59"/>
      <c r="I16" s="24"/>
    </row>
    <row r="17" spans="1:9" ht="12.75">
      <c r="A17" s="38"/>
      <c r="B17" s="32"/>
      <c r="C17" s="31" t="s">
        <v>264</v>
      </c>
      <c r="D17" s="29" t="s">
        <v>264</v>
      </c>
      <c r="E17" s="60" t="s">
        <v>267</v>
      </c>
      <c r="F17" s="31" t="s">
        <v>149</v>
      </c>
      <c r="G17" s="21" t="s">
        <v>156</v>
      </c>
      <c r="H17" s="60" t="s">
        <v>157</v>
      </c>
      <c r="I17" s="24"/>
    </row>
    <row r="18" spans="1:9" ht="12.75">
      <c r="A18" s="39" t="s">
        <v>0</v>
      </c>
      <c r="B18" s="33" t="s">
        <v>0</v>
      </c>
      <c r="C18" s="72" t="s">
        <v>268</v>
      </c>
      <c r="D18" s="72" t="s">
        <v>317</v>
      </c>
      <c r="E18" s="34" t="s">
        <v>0</v>
      </c>
      <c r="F18" s="33" t="s">
        <v>0</v>
      </c>
      <c r="G18" s="81" t="s">
        <v>267</v>
      </c>
      <c r="H18" s="61" t="s">
        <v>158</v>
      </c>
      <c r="I18" s="24"/>
    </row>
    <row r="19" spans="1:9" ht="12.75">
      <c r="A19" s="22"/>
      <c r="B19" s="22"/>
      <c r="C19" s="35"/>
      <c r="D19" s="22"/>
      <c r="E19" s="22"/>
      <c r="F19" s="23" t="s">
        <v>0</v>
      </c>
      <c r="G19" s="22"/>
      <c r="H19" s="22"/>
      <c r="I19" s="24"/>
    </row>
    <row r="20" spans="1:9" ht="12.75">
      <c r="A20" s="52" t="s">
        <v>159</v>
      </c>
      <c r="B20" s="51" t="s">
        <v>113</v>
      </c>
      <c r="C20" s="65">
        <v>105.695994528195</v>
      </c>
      <c r="D20" s="53">
        <v>0.7350551667579586</v>
      </c>
      <c r="E20" s="79">
        <v>328.0254426154052</v>
      </c>
      <c r="F20" s="79">
        <v>317.34</v>
      </c>
      <c r="G20" s="79">
        <v>10.685442615405236</v>
      </c>
      <c r="H20" s="53">
        <v>3.2575042137610732</v>
      </c>
      <c r="I20" s="24"/>
    </row>
    <row r="21" spans="1:9" ht="12.75">
      <c r="A21" s="43"/>
      <c r="B21" s="22"/>
      <c r="C21" s="63"/>
      <c r="D21" s="40"/>
      <c r="E21" s="101"/>
      <c r="F21" s="101"/>
      <c r="G21" s="218"/>
      <c r="H21" s="62"/>
      <c r="I21" s="24"/>
    </row>
    <row r="22" spans="1:9" ht="12.75">
      <c r="A22" s="52" t="s">
        <v>160</v>
      </c>
      <c r="B22" s="51" t="s">
        <v>1</v>
      </c>
      <c r="C22" s="65">
        <v>123.19876187777652</v>
      </c>
      <c r="D22" s="53">
        <v>1.0789802472904286</v>
      </c>
      <c r="E22" s="79">
        <v>133.24199229317884</v>
      </c>
      <c r="F22" s="79">
        <v>130.71567522702685</v>
      </c>
      <c r="G22" s="79">
        <v>2.5263170661519907</v>
      </c>
      <c r="H22" s="53">
        <v>0.7701588773142763</v>
      </c>
      <c r="I22" s="24"/>
    </row>
    <row r="23" spans="1:9" ht="12.75">
      <c r="A23" s="44" t="s">
        <v>161</v>
      </c>
      <c r="B23" s="45" t="s">
        <v>162</v>
      </c>
      <c r="C23" s="64">
        <v>118.94784426009922</v>
      </c>
      <c r="D23" s="214">
        <v>1.9941018554208823</v>
      </c>
      <c r="E23" s="80">
        <v>23.10335262044876</v>
      </c>
      <c r="F23" s="80">
        <v>23.04921897654848</v>
      </c>
      <c r="G23" s="80">
        <v>0.0541336439002806</v>
      </c>
      <c r="H23" s="40">
        <v>0.01650287961466142</v>
      </c>
      <c r="I23" s="24"/>
    </row>
    <row r="24" spans="1:9" ht="12.75">
      <c r="A24" s="44" t="s">
        <v>163</v>
      </c>
      <c r="B24" s="46" t="s">
        <v>164</v>
      </c>
      <c r="C24" s="64">
        <v>179.90719734950443</v>
      </c>
      <c r="D24" s="214">
        <v>0.25189567466861185</v>
      </c>
      <c r="E24" s="80">
        <v>22.311816526281948</v>
      </c>
      <c r="F24" s="80">
        <v>22.189053075379036</v>
      </c>
      <c r="G24" s="80">
        <v>0.12276345090291246</v>
      </c>
      <c r="H24" s="40">
        <v>0.037424978356586494</v>
      </c>
      <c r="I24" s="24"/>
    </row>
    <row r="25" spans="1:9" ht="12.75">
      <c r="A25" s="44" t="s">
        <v>165</v>
      </c>
      <c r="B25" s="46" t="s">
        <v>166</v>
      </c>
      <c r="C25" s="64">
        <v>141.4338210420673</v>
      </c>
      <c r="D25" s="214">
        <v>3.3209945032715016</v>
      </c>
      <c r="E25" s="80">
        <v>5.173892982995629</v>
      </c>
      <c r="F25" s="80">
        <v>4.952308369613437</v>
      </c>
      <c r="G25" s="80">
        <v>0.22158461338219254</v>
      </c>
      <c r="H25" s="40">
        <v>0.06755104470417264</v>
      </c>
      <c r="I25" s="24"/>
    </row>
    <row r="26" spans="1:9" ht="12.75">
      <c r="A26" s="44" t="s">
        <v>167</v>
      </c>
      <c r="B26" s="46" t="s">
        <v>168</v>
      </c>
      <c r="C26" s="64">
        <v>107.27612931344903</v>
      </c>
      <c r="D26" s="214">
        <v>1.9116751468466253</v>
      </c>
      <c r="E26" s="80">
        <v>4.891772618003873</v>
      </c>
      <c r="F26" s="80">
        <v>4.81817269609718</v>
      </c>
      <c r="G26" s="80">
        <v>0.07359992190669365</v>
      </c>
      <c r="H26" s="40">
        <v>0.022437260146611914</v>
      </c>
      <c r="I26" s="24"/>
    </row>
    <row r="27" spans="1:9" ht="12.75">
      <c r="A27" s="44" t="s">
        <v>169</v>
      </c>
      <c r="B27" s="46" t="s">
        <v>170</v>
      </c>
      <c r="C27" s="64">
        <v>129.72291518734008</v>
      </c>
      <c r="D27" s="214">
        <v>2.4613068994433496</v>
      </c>
      <c r="E27" s="80">
        <v>19.44047661268433</v>
      </c>
      <c r="F27" s="80">
        <v>19.33475414316067</v>
      </c>
      <c r="G27" s="80">
        <v>0.10572246952365989</v>
      </c>
      <c r="H27" s="40">
        <v>0.03222996017647772</v>
      </c>
      <c r="I27" s="24"/>
    </row>
    <row r="28" spans="1:9" ht="12.75">
      <c r="A28" s="44" t="s">
        <v>171</v>
      </c>
      <c r="B28" s="46" t="s">
        <v>172</v>
      </c>
      <c r="C28" s="64">
        <v>81.81020990466888</v>
      </c>
      <c r="D28" s="214">
        <v>-0.12426194161573312</v>
      </c>
      <c r="E28" s="80">
        <v>9.39257954781904</v>
      </c>
      <c r="F28" s="80">
        <v>8.621863631271536</v>
      </c>
      <c r="G28" s="80">
        <v>0.7707159165475038</v>
      </c>
      <c r="H28" s="40">
        <v>0.23495613950017066</v>
      </c>
      <c r="I28" s="24"/>
    </row>
    <row r="29" spans="1:9" ht="12.75">
      <c r="A29" s="44" t="s">
        <v>173</v>
      </c>
      <c r="B29" s="46" t="s">
        <v>174</v>
      </c>
      <c r="C29" s="64">
        <v>198.7372428826943</v>
      </c>
      <c r="D29" s="214">
        <v>-1.1527900866382224</v>
      </c>
      <c r="E29" s="80">
        <v>8.147658502241978</v>
      </c>
      <c r="F29" s="80">
        <v>8.114536484779606</v>
      </c>
      <c r="G29" s="80">
        <v>0.03312201746237107</v>
      </c>
      <c r="H29" s="40">
        <v>0.010097392811448811</v>
      </c>
      <c r="I29" s="24"/>
    </row>
    <row r="30" spans="1:9" ht="12.75">
      <c r="A30" s="44" t="s">
        <v>175</v>
      </c>
      <c r="B30" s="46" t="s">
        <v>176</v>
      </c>
      <c r="C30" s="64">
        <v>72.64036971927194</v>
      </c>
      <c r="D30" s="214">
        <v>1.263813155528859</v>
      </c>
      <c r="E30" s="80">
        <v>2.9423737182172807</v>
      </c>
      <c r="F30" s="80">
        <v>2.445457006608358</v>
      </c>
      <c r="G30" s="80">
        <v>0.4969167116089224</v>
      </c>
      <c r="H30" s="40">
        <v>0.15148724673516697</v>
      </c>
      <c r="I30" s="24"/>
    </row>
    <row r="31" spans="1:9" ht="12.75">
      <c r="A31" s="44" t="s">
        <v>177</v>
      </c>
      <c r="B31" s="46" t="s">
        <v>178</v>
      </c>
      <c r="C31" s="64">
        <v>89.30329393640861</v>
      </c>
      <c r="D31" s="214">
        <v>2.7082847664062326</v>
      </c>
      <c r="E31" s="80">
        <v>9.152817466768882</v>
      </c>
      <c r="F31" s="80">
        <v>8.699245900420685</v>
      </c>
      <c r="G31" s="80">
        <v>0.4535715663481974</v>
      </c>
      <c r="H31" s="40">
        <v>0.13827328841683456</v>
      </c>
      <c r="I31" s="24"/>
    </row>
    <row r="32" spans="1:9" ht="12.75">
      <c r="A32" s="44" t="s">
        <v>179</v>
      </c>
      <c r="B32" s="46" t="s">
        <v>180</v>
      </c>
      <c r="C32" s="64">
        <v>124.61166420814371</v>
      </c>
      <c r="D32" s="214">
        <v>-0.9169502354891557</v>
      </c>
      <c r="E32" s="80">
        <v>4.844619807540501</v>
      </c>
      <c r="F32" s="80">
        <v>4.831325042507761</v>
      </c>
      <c r="G32" s="80">
        <v>0.01329476503273911</v>
      </c>
      <c r="H32" s="40">
        <v>0.004052967637734922</v>
      </c>
      <c r="I32" s="24"/>
    </row>
    <row r="33" spans="1:9" ht="12.75">
      <c r="A33" s="44" t="s">
        <v>181</v>
      </c>
      <c r="B33" s="46" t="s">
        <v>218</v>
      </c>
      <c r="C33" s="64">
        <v>126.38315048360926</v>
      </c>
      <c r="D33" s="214">
        <v>0.0319292609044286</v>
      </c>
      <c r="E33" s="80">
        <v>4.1756634629462575</v>
      </c>
      <c r="F33" s="80">
        <v>4.051371238860332</v>
      </c>
      <c r="G33" s="80">
        <v>0.1242922240859256</v>
      </c>
      <c r="H33" s="40">
        <v>0.03789103159039176</v>
      </c>
      <c r="I33" s="24"/>
    </row>
    <row r="34" spans="1:9" ht="12.75">
      <c r="A34" s="44" t="s">
        <v>182</v>
      </c>
      <c r="B34" s="46" t="s">
        <v>183</v>
      </c>
      <c r="C34" s="64">
        <v>69.65535017306132</v>
      </c>
      <c r="D34" s="214">
        <v>0.08282981423151092</v>
      </c>
      <c r="E34" s="80">
        <v>1.4147789772114254</v>
      </c>
      <c r="F34" s="80">
        <v>1.3796080544741782</v>
      </c>
      <c r="G34" s="80">
        <v>0.03517092273724718</v>
      </c>
      <c r="H34" s="40">
        <v>0.010722010602843229</v>
      </c>
      <c r="I34" s="24"/>
    </row>
    <row r="35" spans="1:9" ht="24">
      <c r="A35" s="44" t="s">
        <v>184</v>
      </c>
      <c r="B35" s="47" t="s">
        <v>185</v>
      </c>
      <c r="C35" s="64">
        <v>60.221548127854874</v>
      </c>
      <c r="D35" s="214">
        <v>0.33237870619029497</v>
      </c>
      <c r="E35" s="80">
        <v>18.250189450018947</v>
      </c>
      <c r="F35" s="80">
        <v>18.228760607305603</v>
      </c>
      <c r="G35" s="80">
        <v>0.02142884271334568</v>
      </c>
      <c r="H35" s="40">
        <v>0.006532677021175464</v>
      </c>
      <c r="I35" s="24"/>
    </row>
    <row r="36" spans="1:9" ht="12.75">
      <c r="A36" s="48"/>
      <c r="B36" s="49"/>
      <c r="C36" s="64"/>
      <c r="D36" s="40"/>
      <c r="E36" s="41"/>
      <c r="F36" s="41"/>
      <c r="G36" s="80"/>
      <c r="H36" s="40"/>
      <c r="I36" s="24"/>
    </row>
    <row r="37" spans="1:9" ht="12.75">
      <c r="A37" s="52" t="s">
        <v>186</v>
      </c>
      <c r="B37" s="51" t="s">
        <v>42</v>
      </c>
      <c r="C37" s="65">
        <v>31.837594998818062</v>
      </c>
      <c r="D37" s="53">
        <v>0.7445415530231703</v>
      </c>
      <c r="E37" s="79">
        <v>85.08519729697252</v>
      </c>
      <c r="F37" s="79">
        <v>84.70518477176411</v>
      </c>
      <c r="G37" s="79">
        <v>0.3800125252084132</v>
      </c>
      <c r="H37" s="53">
        <v>0.11584849095195351</v>
      </c>
      <c r="I37" s="24"/>
    </row>
    <row r="38" spans="1:9" ht="12.75">
      <c r="A38" s="44" t="s">
        <v>187</v>
      </c>
      <c r="B38" s="46" t="s">
        <v>188</v>
      </c>
      <c r="C38" s="64">
        <v>22.348849174629205</v>
      </c>
      <c r="D38" s="214">
        <v>1.1191917592156653</v>
      </c>
      <c r="E38" s="80">
        <v>48.53352632668803</v>
      </c>
      <c r="F38" s="80">
        <v>48.53352632668803</v>
      </c>
      <c r="G38" s="80" t="s">
        <v>132</v>
      </c>
      <c r="H38" s="40" t="s">
        <v>132</v>
      </c>
      <c r="I38" s="24"/>
    </row>
    <row r="39" spans="1:9" ht="12.75">
      <c r="A39" s="44" t="s">
        <v>189</v>
      </c>
      <c r="B39" s="46" t="s">
        <v>190</v>
      </c>
      <c r="C39" s="64">
        <v>24.133668366007143</v>
      </c>
      <c r="D39" s="214">
        <v>0.08289313631719697</v>
      </c>
      <c r="E39" s="80">
        <v>24.75196215668302</v>
      </c>
      <c r="F39" s="80">
        <v>24.75196215668302</v>
      </c>
      <c r="G39" s="80" t="s">
        <v>132</v>
      </c>
      <c r="H39" s="40" t="s">
        <v>132</v>
      </c>
      <c r="I39" s="24"/>
    </row>
    <row r="40" spans="1:9" ht="12.75">
      <c r="A40" s="44" t="s">
        <v>191</v>
      </c>
      <c r="B40" s="46" t="s">
        <v>192</v>
      </c>
      <c r="C40" s="64">
        <v>77.49588659789855</v>
      </c>
      <c r="D40" s="214">
        <v>0.6682271051672073</v>
      </c>
      <c r="E40" s="80">
        <v>10.70393590168511</v>
      </c>
      <c r="F40" s="80">
        <v>10.571859242521612</v>
      </c>
      <c r="G40" s="80">
        <v>0.13207665916349773</v>
      </c>
      <c r="H40" s="40">
        <v>0.04026415088732966</v>
      </c>
      <c r="I40" s="24"/>
    </row>
    <row r="41" spans="1:9" ht="12.75">
      <c r="A41" s="44" t="s">
        <v>193</v>
      </c>
      <c r="B41" s="46" t="s">
        <v>194</v>
      </c>
      <c r="C41" s="64">
        <v>104.00318327501287</v>
      </c>
      <c r="D41" s="214">
        <v>0.008134450036978436</v>
      </c>
      <c r="E41" s="80">
        <v>1.0957729119163628</v>
      </c>
      <c r="F41" s="80">
        <v>0.8478370458714474</v>
      </c>
      <c r="G41" s="80">
        <v>0.2479358660449155</v>
      </c>
      <c r="H41" s="40">
        <v>0.07558434006462388</v>
      </c>
      <c r="I41" s="24"/>
    </row>
    <row r="42" spans="1:9" ht="12.75">
      <c r="A42" s="48"/>
      <c r="B42" s="49"/>
      <c r="C42" s="64"/>
      <c r="D42" s="40"/>
      <c r="E42" s="41"/>
      <c r="F42" s="41"/>
      <c r="G42" s="80"/>
      <c r="H42" s="40"/>
      <c r="I42" s="24"/>
    </row>
    <row r="43" spans="1:9" ht="12.75">
      <c r="A43" s="52" t="s">
        <v>195</v>
      </c>
      <c r="B43" s="51" t="s">
        <v>51</v>
      </c>
      <c r="C43" s="65">
        <v>112.43936021017137</v>
      </c>
      <c r="D43" s="53">
        <v>1.184003156386515</v>
      </c>
      <c r="E43" s="79">
        <v>25.68631868540779</v>
      </c>
      <c r="F43" s="79">
        <v>18.825190995305245</v>
      </c>
      <c r="G43" s="79">
        <v>6.861127690102545</v>
      </c>
      <c r="H43" s="53">
        <v>2.091644975888929</v>
      </c>
      <c r="I43" s="24"/>
    </row>
    <row r="44" spans="1:9" ht="12.75">
      <c r="A44" s="44" t="s">
        <v>196</v>
      </c>
      <c r="B44" s="46" t="s">
        <v>246</v>
      </c>
      <c r="C44" s="64">
        <v>94.71077209482786</v>
      </c>
      <c r="D44" s="214">
        <v>0.2766819987318758</v>
      </c>
      <c r="E44" s="80">
        <v>2.5871394797847542</v>
      </c>
      <c r="F44" s="80">
        <v>2.304749050277631</v>
      </c>
      <c r="G44" s="80">
        <v>0.2823904295071229</v>
      </c>
      <c r="H44" s="40">
        <v>0.08608796538938375</v>
      </c>
      <c r="I44" s="24"/>
    </row>
    <row r="45" spans="1:9" ht="12.75">
      <c r="A45" s="44" t="s">
        <v>197</v>
      </c>
      <c r="B45" s="46" t="s">
        <v>198</v>
      </c>
      <c r="C45" s="64">
        <v>118.96295100581594</v>
      </c>
      <c r="D45" s="214">
        <v>2.091380519792252</v>
      </c>
      <c r="E45" s="80">
        <v>11.363374804790388</v>
      </c>
      <c r="F45" s="80">
        <v>9.206777679005953</v>
      </c>
      <c r="G45" s="80">
        <v>2.156597125784434</v>
      </c>
      <c r="H45" s="40">
        <v>0.6574481261543317</v>
      </c>
      <c r="I45" s="24"/>
    </row>
    <row r="46" spans="1:9" ht="12.75">
      <c r="A46" s="44" t="s">
        <v>199</v>
      </c>
      <c r="B46" s="46" t="s">
        <v>200</v>
      </c>
      <c r="C46" s="64">
        <v>108.46838626826667</v>
      </c>
      <c r="D46" s="214">
        <v>0.6035928733614915</v>
      </c>
      <c r="E46" s="80">
        <v>10.108257278849882</v>
      </c>
      <c r="F46" s="80">
        <v>6.1899480493797885</v>
      </c>
      <c r="G46" s="80">
        <v>3.9183092294700934</v>
      </c>
      <c r="H46" s="40">
        <v>1.194513815217721</v>
      </c>
      <c r="I46" s="24"/>
    </row>
    <row r="47" spans="1:9" ht="12.75">
      <c r="A47" s="44" t="s">
        <v>201</v>
      </c>
      <c r="B47" s="46" t="s">
        <v>202</v>
      </c>
      <c r="C47" s="64">
        <v>104.77855506473799</v>
      </c>
      <c r="D47" s="214">
        <v>0</v>
      </c>
      <c r="E47" s="80">
        <v>1.6275471219827657</v>
      </c>
      <c r="F47" s="80">
        <v>1.123716216641871</v>
      </c>
      <c r="G47" s="80">
        <v>0.5038309053408947</v>
      </c>
      <c r="H47" s="40">
        <v>0.15359506912749243</v>
      </c>
      <c r="I47" s="24"/>
    </row>
    <row r="48" spans="1:9" ht="12.75">
      <c r="A48" s="48"/>
      <c r="B48" s="49"/>
      <c r="C48" s="64"/>
      <c r="D48" s="40"/>
      <c r="E48" s="41"/>
      <c r="F48" s="41"/>
      <c r="G48" s="80"/>
      <c r="H48" s="40"/>
      <c r="I48" s="24"/>
    </row>
    <row r="49" spans="1:9" ht="12.75">
      <c r="A49" s="52" t="s">
        <v>203</v>
      </c>
      <c r="B49" s="51" t="s">
        <v>63</v>
      </c>
      <c r="C49" s="65">
        <v>120.52985583765748</v>
      </c>
      <c r="D49" s="53">
        <v>0.04988035565869353</v>
      </c>
      <c r="E49" s="79">
        <v>84.01193433984606</v>
      </c>
      <c r="F49" s="79">
        <v>83.09394900590378</v>
      </c>
      <c r="G49" s="79">
        <v>0.9179853339422839</v>
      </c>
      <c r="H49" s="53">
        <v>0.27985186960591335</v>
      </c>
      <c r="I49" s="24"/>
    </row>
    <row r="50" spans="1:9" ht="12.75">
      <c r="A50" s="44" t="s">
        <v>204</v>
      </c>
      <c r="B50" s="46" t="s">
        <v>205</v>
      </c>
      <c r="C50" s="64">
        <v>133.65007587992014</v>
      </c>
      <c r="D50" s="214">
        <v>-0.1276954451007617</v>
      </c>
      <c r="E50" s="80">
        <v>17.187609333037777</v>
      </c>
      <c r="F50" s="80">
        <v>16.820871680941977</v>
      </c>
      <c r="G50" s="80">
        <v>0.3667376520958</v>
      </c>
      <c r="H50" s="40">
        <v>0.11180158745362416</v>
      </c>
      <c r="I50" s="24"/>
    </row>
    <row r="51" spans="1:9" ht="12.75">
      <c r="A51" s="44" t="s">
        <v>206</v>
      </c>
      <c r="B51" s="46" t="s">
        <v>207</v>
      </c>
      <c r="C51" s="64">
        <v>121.03510747083051</v>
      </c>
      <c r="D51" s="214">
        <v>0.10089602495388927</v>
      </c>
      <c r="E51" s="80">
        <v>9.236740361578837</v>
      </c>
      <c r="F51" s="80">
        <v>8.907896384571778</v>
      </c>
      <c r="G51" s="80">
        <v>0.328843977007059</v>
      </c>
      <c r="H51" s="40">
        <v>0.10024953381211148</v>
      </c>
      <c r="I51" s="24"/>
    </row>
    <row r="52" spans="1:9" ht="12.75">
      <c r="A52" s="44" t="s">
        <v>208</v>
      </c>
      <c r="B52" s="46" t="s">
        <v>209</v>
      </c>
      <c r="C52" s="64">
        <v>39.142371780703215</v>
      </c>
      <c r="D52" s="214">
        <v>0</v>
      </c>
      <c r="E52" s="80">
        <v>12.200181382140011</v>
      </c>
      <c r="F52" s="80">
        <v>12.152025482076606</v>
      </c>
      <c r="G52" s="80">
        <v>0.048155900063405366</v>
      </c>
      <c r="H52" s="40">
        <v>0.014680538094682475</v>
      </c>
      <c r="I52" s="24"/>
    </row>
    <row r="53" spans="1:9" ht="12.75">
      <c r="A53" s="44" t="s">
        <v>210</v>
      </c>
      <c r="B53" s="46" t="s">
        <v>211</v>
      </c>
      <c r="C53" s="64">
        <v>185.0243951010654</v>
      </c>
      <c r="D53" s="214">
        <v>0</v>
      </c>
      <c r="E53" s="80">
        <v>3.4783864903996635</v>
      </c>
      <c r="F53" s="80">
        <v>3.439836057034904</v>
      </c>
      <c r="G53" s="80">
        <v>0.038550433364759315</v>
      </c>
      <c r="H53" s="40">
        <v>0.011752269292707862</v>
      </c>
      <c r="I53" s="24"/>
    </row>
    <row r="54" spans="1:9" ht="12.75">
      <c r="A54" s="44" t="s">
        <v>212</v>
      </c>
      <c r="B54" s="46" t="s">
        <v>213</v>
      </c>
      <c r="C54" s="64">
        <v>87.93240821331129</v>
      </c>
      <c r="D54" s="214">
        <v>0.3811921637111748</v>
      </c>
      <c r="E54" s="80">
        <v>14.364998092544816</v>
      </c>
      <c r="F54" s="80">
        <v>14.229300721133555</v>
      </c>
      <c r="G54" s="80">
        <v>0.13569737141126037</v>
      </c>
      <c r="H54" s="40">
        <v>0.04136794095278741</v>
      </c>
      <c r="I54" s="24"/>
    </row>
    <row r="55" spans="1:9" ht="12.75">
      <c r="A55" s="44" t="s">
        <v>214</v>
      </c>
      <c r="B55" s="46" t="s">
        <v>215</v>
      </c>
      <c r="C55" s="64">
        <v>100</v>
      </c>
      <c r="D55" s="214">
        <v>0</v>
      </c>
      <c r="E55" s="80">
        <v>27.544018680144962</v>
      </c>
      <c r="F55" s="80">
        <v>0</v>
      </c>
      <c r="G55" s="80" t="s">
        <v>132</v>
      </c>
      <c r="H55" s="40" t="s">
        <v>132</v>
      </c>
      <c r="I55" s="24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24"/>
    </row>
    <row r="57" spans="1:9" ht="12.75">
      <c r="A57" s="66" t="s">
        <v>289</v>
      </c>
      <c r="B57" s="15"/>
      <c r="C57" s="17"/>
      <c r="D57" s="17"/>
      <c r="E57" s="18"/>
      <c r="F57" s="17"/>
      <c r="G57" s="17"/>
      <c r="H57" s="17"/>
      <c r="I57" s="24"/>
    </row>
    <row r="58" spans="1:9" ht="12.75">
      <c r="A58" s="67" t="s">
        <v>241</v>
      </c>
      <c r="B58" s="15"/>
      <c r="C58" s="15"/>
      <c r="D58" s="15"/>
      <c r="E58" s="15"/>
      <c r="F58" s="15"/>
      <c r="G58" s="15"/>
      <c r="H58" s="68"/>
      <c r="I58" s="24"/>
    </row>
    <row r="59" spans="1:9" ht="12.75">
      <c r="A59" s="15"/>
      <c r="B59" s="15"/>
      <c r="C59" s="69"/>
      <c r="D59" s="69"/>
      <c r="E59" s="69"/>
      <c r="F59" s="15"/>
      <c r="G59" s="15"/>
      <c r="H59" s="15"/>
      <c r="I59" s="24"/>
    </row>
    <row r="60" ht="12.75">
      <c r="I60" s="24"/>
    </row>
    <row r="61" spans="1:9" ht="12.7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2.75">
      <c r="A63" s="24"/>
      <c r="B63" s="24"/>
      <c r="C63" s="24"/>
      <c r="D63" s="24"/>
      <c r="E63" s="24"/>
      <c r="F63" s="24"/>
      <c r="G63" s="24"/>
      <c r="H63" s="24"/>
      <c r="I63" s="24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2014-03-07T22:29:48Z</dcterms:modified>
  <cp:category/>
  <cp:version/>
  <cp:contentType/>
  <cp:contentStatus/>
</cp:coreProperties>
</file>